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codeName="{1AED2BDD-1FA3-CEF2-32D4-FBADEFEB71EE}"/>
  <workbookPr codeName="ThisWorkbook" defaultThemeVersion="166925"/>
  <mc:AlternateContent xmlns:mc="http://schemas.openxmlformats.org/markup-compatibility/2006">
    <mc:Choice Requires="x15">
      <x15ac:absPath xmlns:x15ac="http://schemas.microsoft.com/office/spreadsheetml/2010/11/ac" url="C:\Users\kevin.MHC\Documents\MHC\Coronavirus\Final Coronavirus Underutilization Calculator 2020.05.07\Unified\"/>
    </mc:Choice>
  </mc:AlternateContent>
  <xr:revisionPtr revIDLastSave="0" documentId="13_ncr:1_{66170EEC-B72A-4945-8018-B0AFC8826B7F}" xr6:coauthVersionLast="44" xr6:coauthVersionMax="44" xr10:uidLastSave="{00000000-0000-0000-0000-000000000000}"/>
  <bookViews>
    <workbookView xWindow="-120" yWindow="-120" windowWidth="29040" windowHeight="16440" xr2:uid="{95795D26-2EB4-4053-A0BA-409B1CC117FC}"/>
  </bookViews>
  <sheets>
    <sheet name="Instructions" sheetId="6" r:id="rId1"/>
    <sheet name="Utilization by POS" sheetId="9" r:id="rId2"/>
    <sheet name="Calculator" sheetId="1" r:id="rId3"/>
    <sheet name="Vendor Summary &amp; Certificate"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 i="1" l="1"/>
  <c r="K21" i="1" l="1"/>
  <c r="M21" i="1" s="1"/>
  <c r="L22" i="1"/>
  <c r="H8" i="1"/>
  <c r="H9" i="1"/>
  <c r="H10" i="1"/>
  <c r="H11" i="1"/>
  <c r="H12" i="1"/>
  <c r="H13" i="1"/>
  <c r="H14" i="1"/>
  <c r="H15" i="1"/>
  <c r="H16" i="1"/>
  <c r="N21" i="1" l="1"/>
  <c r="P21" i="1" s="1"/>
  <c r="J20" i="1" l="1"/>
  <c r="H20" i="1"/>
  <c r="F12" i="9" l="1"/>
  <c r="G9" i="1" l="1"/>
  <c r="J9" i="1" s="1"/>
  <c r="K9" i="1" s="1"/>
  <c r="G11" i="1"/>
  <c r="J11" i="1" s="1"/>
  <c r="K11" i="1" s="1"/>
  <c r="G16" i="1"/>
  <c r="J16" i="1" s="1"/>
  <c r="K16" i="1" s="1"/>
  <c r="G8" i="1"/>
  <c r="K8" i="1" s="1"/>
  <c r="G13" i="1"/>
  <c r="J13" i="1" s="1"/>
  <c r="K13" i="1" s="1"/>
  <c r="G10" i="1"/>
  <c r="J10" i="1" s="1"/>
  <c r="K10" i="1" s="1"/>
  <c r="G15" i="1"/>
  <c r="J15" i="1" s="1"/>
  <c r="K15" i="1" s="1"/>
  <c r="G12" i="1"/>
  <c r="J12" i="1" s="1"/>
  <c r="K12" i="1" s="1"/>
  <c r="G14" i="1"/>
  <c r="J14" i="1" s="1"/>
  <c r="K14" i="1" s="1"/>
  <c r="G20" i="1"/>
  <c r="K20" i="1" s="1"/>
  <c r="G21" i="1"/>
  <c r="G19" i="1"/>
  <c r="K19" i="1" s="1"/>
  <c r="G17" i="1"/>
  <c r="K17" i="1" s="1"/>
  <c r="G18" i="1"/>
  <c r="K18" i="1" s="1"/>
  <c r="M8" i="1" l="1"/>
  <c r="N8" i="1"/>
  <c r="P8" i="1" s="1"/>
  <c r="M15" i="1"/>
  <c r="N15" i="1"/>
  <c r="P15" i="1" s="1"/>
  <c r="N16" i="1"/>
  <c r="P16" i="1" s="1"/>
  <c r="M16" i="1"/>
  <c r="M10" i="1"/>
  <c r="N10" i="1"/>
  <c r="P10" i="1" s="1"/>
  <c r="M11" i="1"/>
  <c r="N11" i="1"/>
  <c r="P11" i="1" s="1"/>
  <c r="N12" i="1"/>
  <c r="P12" i="1" s="1"/>
  <c r="M12" i="1"/>
  <c r="M14" i="1"/>
  <c r="N14" i="1"/>
  <c r="P14" i="1" s="1"/>
  <c r="M13" i="1"/>
  <c r="N13" i="1"/>
  <c r="P13" i="1" s="1"/>
  <c r="M9" i="1"/>
  <c r="N9" i="1"/>
  <c r="P9" i="1" s="1"/>
  <c r="M19" i="1"/>
  <c r="N19" i="1"/>
  <c r="P19" i="1" s="1"/>
  <c r="M17" i="1"/>
  <c r="N17" i="1"/>
  <c r="K22" i="1"/>
  <c r="M18" i="1"/>
  <c r="N18" i="1"/>
  <c r="P18" i="1" s="1"/>
  <c r="M20" i="1"/>
  <c r="N20" i="1"/>
  <c r="P20" i="1" s="1"/>
  <c r="J21" i="1"/>
  <c r="H21" i="1"/>
  <c r="P17" i="1" l="1"/>
  <c r="P22" i="1" s="1"/>
  <c r="N22" i="1"/>
  <c r="M22" i="1"/>
  <c r="H17" i="1"/>
  <c r="H18" i="1"/>
  <c r="H19" i="1"/>
  <c r="J19" i="1" l="1"/>
  <c r="J17" i="1"/>
  <c r="J18" i="1"/>
</calcChain>
</file>

<file path=xl/sharedStrings.xml><?xml version="1.0" encoding="utf-8"?>
<sst xmlns="http://schemas.openxmlformats.org/spreadsheetml/2006/main" count="183" uniqueCount="130">
  <si>
    <t>UCI</t>
  </si>
  <si>
    <t>MS</t>
  </si>
  <si>
    <t>Total</t>
  </si>
  <si>
    <t>Rate provided by RC</t>
  </si>
  <si>
    <t>Remittance</t>
  </si>
  <si>
    <t>Agency Name</t>
  </si>
  <si>
    <t>A</t>
  </si>
  <si>
    <t>B</t>
  </si>
  <si>
    <t>C</t>
  </si>
  <si>
    <t>D</t>
  </si>
  <si>
    <t>E</t>
  </si>
  <si>
    <t>F</t>
  </si>
  <si>
    <t>G</t>
  </si>
  <si>
    <t>H</t>
  </si>
  <si>
    <t>I</t>
  </si>
  <si>
    <t>J</t>
  </si>
  <si>
    <t>K</t>
  </si>
  <si>
    <t>No.</t>
  </si>
  <si>
    <t>No</t>
  </si>
  <si>
    <t>L</t>
  </si>
  <si>
    <t>Utilization by POS Tab</t>
  </si>
  <si>
    <t>General Instructions</t>
  </si>
  <si>
    <t>YZ</t>
  </si>
  <si>
    <t>19011111, 19455566</t>
  </si>
  <si>
    <t>19022222, 19055555</t>
  </si>
  <si>
    <t>Monthly</t>
  </si>
  <si>
    <t>Utilization by POS</t>
  </si>
  <si>
    <t>Spreadsheet applies to one service code only. If multiple service codes are needed, multiple spreadsheets have to be completed.</t>
  </si>
  <si>
    <t>Tab Instructions</t>
  </si>
  <si>
    <t>Period of POS is selected (Monthly or Quarterly).</t>
  </si>
  <si>
    <t>One-time POS's are excluded.</t>
  </si>
  <si>
    <t>Consumer Initials</t>
  </si>
  <si>
    <t>Utilization Rate from Utilization Tab</t>
  </si>
  <si>
    <t>Service Code</t>
  </si>
  <si>
    <t>Vendor to enter grayed cells.</t>
  </si>
  <si>
    <t>Remittable Units</t>
  </si>
  <si>
    <t>M</t>
  </si>
  <si>
    <t>Consumer Information</t>
  </si>
  <si>
    <t>March</t>
  </si>
  <si>
    <t>January</t>
  </si>
  <si>
    <t>February</t>
  </si>
  <si>
    <t>April</t>
  </si>
  <si>
    <t>May</t>
  </si>
  <si>
    <t>June</t>
  </si>
  <si>
    <t>July</t>
  </si>
  <si>
    <t>August</t>
  </si>
  <si>
    <t>September</t>
  </si>
  <si>
    <t>October</t>
  </si>
  <si>
    <t>November</t>
  </si>
  <si>
    <t>December</t>
  </si>
  <si>
    <t>eBill Units for Current Service Month (Actual Service)</t>
  </si>
  <si>
    <t>Quarterly</t>
  </si>
  <si>
    <t>N</t>
  </si>
  <si>
    <t>O</t>
  </si>
  <si>
    <t>POS allotted units per Period.</t>
  </si>
  <si>
    <t>ENTER Service Month</t>
  </si>
  <si>
    <t>ENTER Service Code</t>
  </si>
  <si>
    <t>Enter the billable rate provided by the Regional Center.</t>
  </si>
  <si>
    <t>AB</t>
  </si>
  <si>
    <t>BC</t>
  </si>
  <si>
    <t>DE</t>
  </si>
  <si>
    <t>EF</t>
  </si>
  <si>
    <t>FG</t>
  </si>
  <si>
    <t>HV</t>
  </si>
  <si>
    <t>TZ</t>
  </si>
  <si>
    <t>BE</t>
  </si>
  <si>
    <t>RE</t>
  </si>
  <si>
    <t>WS</t>
  </si>
  <si>
    <t>NJ</t>
  </si>
  <si>
    <t>Projected Units</t>
  </si>
  <si>
    <t>862</t>
  </si>
  <si>
    <t>Enter UCI number for each consumer.</t>
  </si>
  <si>
    <t>Enter Consumer Initials.</t>
  </si>
  <si>
    <t>Enter Consumer UCI No.</t>
  </si>
  <si>
    <t>Enter initials of consumer.</t>
  </si>
  <si>
    <t>Enter POS covering March 2020 is entered. If a consumer has multiple POS's enter one POS per row, and enter multiple lines for the same consumer.</t>
  </si>
  <si>
    <t>Utilization Rate (Col E/Col D)</t>
  </si>
  <si>
    <t>Remittance takes the Billable Rate and multiplies it by the Remittable Units.</t>
  </si>
  <si>
    <t>Month in Quarter calculates the month in the quarter, to be used to calculate Projected Units in J. For January, April, July, and October, the cell returns a 1. For February, May, August, November, the cell returns a 2. For March, June, September, and December the cell returns a 3.</t>
  </si>
  <si>
    <t>Calculates the Utilization Rate x Allotted Units.</t>
  </si>
  <si>
    <t>eBill units are completed by the vendor. These are the units that would have billed without emergency funding and are the units of service provided by a DSP. For quarterly POS's, include all units that have been billed earlier in the quarter. For instance, if there were units billed in January and February, include those units here.</t>
  </si>
  <si>
    <t>It is assumed RCs can track POS's issued, allotted POS units for a given service month and units utilized.</t>
  </si>
  <si>
    <t>Enter the units billed previously in the Quarter. For instance, if the vendor billed service units for January and February and are currently billing the service month of March, enter those January and February units here.</t>
  </si>
  <si>
    <t>Projected Units are calculated differently depending on the POS Period. For monthly POSs, the Projected Units are Allotted Units * Utilization Rate (E x F). For Quarterly POSs we determine the month of the quarter (1st, 2nd or 3rd) in H. Then prorate the units based on the month of the quarter. The first month of the quarter is allocated 33% of the total units on the POS, the second month of the quarter is allocated 66%, and the third 100%.</t>
  </si>
  <si>
    <t>Vendor to enter yellow cells.</t>
  </si>
  <si>
    <t>Email Address:</t>
  </si>
  <si>
    <t>Contact Phone Number:</t>
  </si>
  <si>
    <t>Contact Name:</t>
  </si>
  <si>
    <t>Individual Responsible for Completing Worksheet</t>
  </si>
  <si>
    <t>CONTACT INFORMATION</t>
  </si>
  <si>
    <t>Mailing Address:</t>
  </si>
  <si>
    <t>Service Address:</t>
  </si>
  <si>
    <t>Service Code:</t>
  </si>
  <si>
    <t>Vendor Number:</t>
  </si>
  <si>
    <t>Service Provider Name:</t>
  </si>
  <si>
    <t>PROGRAM INFORMATION</t>
  </si>
  <si>
    <t>Summary &amp; Certification Sheet</t>
  </si>
  <si>
    <r>
      <t xml:space="preserve">Coronavirus Under-Utilization Calculator
</t>
    </r>
    <r>
      <rPr>
        <b/>
        <sz val="11"/>
        <color theme="1"/>
        <rFont val="Century Gothic"/>
        <family val="2"/>
      </rPr>
      <t>Utilization Rate by Consumer</t>
    </r>
  </si>
  <si>
    <t>Executive Director/Owner</t>
  </si>
  <si>
    <t xml:space="preserve">                                                                                                                                                                                                                                                                         Prepared by</t>
  </si>
  <si>
    <t>DDS Statement</t>
  </si>
  <si>
    <t xml:space="preserve">DDS has reviewed the worksheets and, if calculations work as intended, they can be used as an option for documenting the average number of absences/utilization to help support claiming in response to the State of Emergency declared by the Governor on March 4, 2020.  Use of these worksheets is not required, however the provider must keep supporting documentation that is subject to audit.  See the DDS website for further information.  </t>
  </si>
  <si>
    <t>Coronavirus Under-Utilization Calculator
Unified Utilization Rate: Sample Data</t>
  </si>
  <si>
    <t>Coronavirus Special Payment</t>
  </si>
  <si>
    <t>P</t>
  </si>
  <si>
    <t>No. of consumers.</t>
  </si>
  <si>
    <t>POS for Service Month</t>
  </si>
  <si>
    <t>Quarterly POS's:
Previously Billed Units in Current Quarter</t>
  </si>
  <si>
    <r>
      <t xml:space="preserve">Add up all units of service on all applicable POS's for the lookback period and enter here. For ILS, Respite and Day Care services 1 Unit = 1 Hour. For Day Programs 1 Unit = 1 Day. </t>
    </r>
    <r>
      <rPr>
        <b/>
        <sz val="11"/>
        <color theme="1"/>
        <rFont val="Calibri"/>
        <family val="2"/>
        <scheme val="minor"/>
      </rPr>
      <t>NOTE: Do not include units for canceled POS's. For instance, POS #123 is for January-December and allotted 30 units a month, with total annual units of 360. POS #123 is cancelled and replaced by POS #456 for July-December with 10 units per month. Report total allotted units as 240, that is report 180 units for POS #123 and report 60 units for POS #456. Ignore POS #123 for service months July-December, because it was cancelled and replaced by POS #456.</t>
    </r>
  </si>
  <si>
    <t>Enter utilized units in the lookback period.</t>
  </si>
  <si>
    <t>Utilization Rate is calculated as Total Utilized Units/Total Allotted Units (F/E).</t>
  </si>
  <si>
    <r>
      <t xml:space="preserve">SOE Units (State of Emergency Units) calculates the number of units that are being billed, over and above the eBill units. </t>
    </r>
    <r>
      <rPr>
        <b/>
        <sz val="11"/>
        <color theme="1"/>
        <rFont val="Calibri"/>
        <family val="2"/>
        <scheme val="minor"/>
      </rPr>
      <t>Please bill all SOE Units on the last day of the month.</t>
    </r>
  </si>
  <si>
    <t>Remittable Units takes the greater of Projected Units (J) or eBill Units (L).</t>
  </si>
  <si>
    <t>SOE Units</t>
  </si>
  <si>
    <t>By checking the box above, I agree that for each SOE unit remitted, there will be a wage payment to the Direct Service Professional(s) that would have provided the service, and that wage equals or is greater than the previous wage paid to these employees. I understand that these wage payments to Direct Service Professional(s), as well as all information contained within this calculator is subject to verification by all record keeping and audit processes, procedures, and guidelines under the Lanterman Act and Title 17 of the California Code of Regulations. I additionally certify that the information provided to the Department is true and correct to the best of my knowledge.</t>
  </si>
  <si>
    <t xml:space="preserve"> POS Allotted Units for Lookback Period</t>
  </si>
  <si>
    <t xml:space="preserve">Utilization Rate x Allotted
Units
(F x G) </t>
  </si>
  <si>
    <t>Period 
(Select Monthly or Quarterly)</t>
  </si>
  <si>
    <t>Month in Quarter
(1st, 2nd or 3rd)</t>
  </si>
  <si>
    <t>Complete for Quarterly POS's Only</t>
  </si>
  <si>
    <t>Total Actual Utilized Units for Lookback Period</t>
  </si>
  <si>
    <t>Total Allotted Units 
(all POS's) 
for Lookback Period
See Instructions</t>
  </si>
  <si>
    <t>March 2019 - February 2020, or Applicable Lookback Period</t>
  </si>
  <si>
    <t>All POS for Consumer</t>
  </si>
  <si>
    <t>Assumes Regional Centers (RCs) will track units for the applicable service months over their normal billing period. For instance, if a vendor bills the 30 units provided on a given POS for the service month of March, 2020 and attempts to later bill 23 units on the same POS and service month, it is assumed the RC will reject the 23 units as they've already paid 30.</t>
  </si>
  <si>
    <t>It is assumed that any POS with zero utilization during the lookback period, or if they are unissued in the current billing month, will receive no emergency funding. These POS's utilization rates cannot be established.</t>
  </si>
  <si>
    <t>Calculator Tab: Coronavirus Special Payment</t>
  </si>
  <si>
    <t>Row</t>
  </si>
  <si>
    <t>Utilization rate is filled from Utilization tab.</t>
  </si>
  <si>
    <r>
      <t xml:space="preserve">Enter all POS's for a given consumer and given service code covering the period of March 2019 - February 2020. This is the period that will be used to establish your utilization rate. If you prefer to use a different lookback period, please consult your Regional Center. If the vendor has POS #123 for 3/1/19-6/30/19 and POS #456 that runs from 7/1/19-2/29/20, vendor will include both POS's here. </t>
    </r>
    <r>
      <rPr>
        <i/>
        <sz val="11"/>
        <color theme="1"/>
        <rFont val="Calibri"/>
        <family val="2"/>
        <scheme val="minor"/>
      </rPr>
      <t>If you wish to use the 2019 calendar year, please notify your Regional Center that you are using this lookback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</si>
</sst>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b/>
      <sz val="8"/>
      <color theme="1"/>
      <name val="Calibri"/>
      <family val="2"/>
      <scheme val="minor"/>
    </font>
    <font>
      <b/>
      <sz val="18"/>
      <color theme="1"/>
      <name val="Calibri"/>
      <family val="2"/>
      <scheme val="minor"/>
    </font>
    <font>
      <b/>
      <sz val="12"/>
      <color theme="1"/>
      <name val="Calibri"/>
      <family val="2"/>
      <scheme val="minor"/>
    </font>
    <font>
      <sz val="11"/>
      <color rgb="FFFF0000"/>
      <name val="Calibri"/>
      <family val="2"/>
      <scheme val="minor"/>
    </font>
    <font>
      <sz val="11"/>
      <color rgb="FFFF0000"/>
      <name val="Calibri"/>
      <family val="2"/>
    </font>
    <font>
      <b/>
      <sz val="14"/>
      <color theme="1"/>
      <name val="Calibri"/>
      <family val="2"/>
      <scheme val="minor"/>
    </font>
    <font>
      <b/>
      <sz val="12"/>
      <name val="Calibri"/>
      <family val="2"/>
      <scheme val="minor"/>
    </font>
    <font>
      <b/>
      <sz val="11"/>
      <color theme="1"/>
      <name val="Century Gothic"/>
      <family val="2"/>
    </font>
    <font>
      <sz val="8"/>
      <color rgb="FF000000"/>
      <name val="Segoe UI"/>
      <family val="2"/>
    </font>
    <font>
      <b/>
      <sz val="14"/>
      <color theme="1"/>
      <name val="Century Gothic"/>
      <family val="2"/>
    </font>
    <font>
      <i/>
      <sz val="11"/>
      <color theme="1"/>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0" fillId="0" borderId="0" xfId="0" applyAlignment="1">
      <alignment wrapText="1"/>
    </xf>
    <xf numFmtId="0" fontId="0" fillId="0" borderId="0" xfId="0" applyAlignment="1">
      <alignment vertical="center"/>
    </xf>
    <xf numFmtId="0" fontId="0" fillId="0" borderId="0" xfId="0" applyProtection="1"/>
    <xf numFmtId="0" fontId="0" fillId="0" borderId="0" xfId="0" applyAlignment="1" applyProtection="1">
      <alignment horizontal="left"/>
    </xf>
    <xf numFmtId="49" fontId="2" fillId="3" borderId="7" xfId="0" applyNumberFormat="1" applyFont="1" applyFill="1" applyBorder="1" applyAlignment="1" applyProtection="1">
      <alignment horizontal="center"/>
    </xf>
    <xf numFmtId="49" fontId="2" fillId="3" borderId="8" xfId="0" applyNumberFormat="1" applyFont="1" applyFill="1" applyBorder="1" applyAlignment="1" applyProtection="1">
      <alignment horizontal="center"/>
    </xf>
    <xf numFmtId="49" fontId="2" fillId="3" borderId="9" xfId="0" applyNumberFormat="1" applyFont="1" applyFill="1" applyBorder="1" applyAlignment="1" applyProtection="1">
      <alignment horizontal="center"/>
    </xf>
    <xf numFmtId="49" fontId="4" fillId="0" borderId="1" xfId="0" applyNumberFormat="1" applyFont="1" applyBorder="1" applyAlignment="1" applyProtection="1">
      <alignment horizontal="center"/>
    </xf>
    <xf numFmtId="49" fontId="4" fillId="0" borderId="12" xfId="0" applyNumberFormat="1" applyFont="1" applyBorder="1" applyAlignment="1" applyProtection="1">
      <alignment horizontal="center"/>
    </xf>
    <xf numFmtId="0" fontId="3" fillId="0" borderId="17"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0" fillId="0" borderId="0" xfId="0" applyAlignment="1" applyProtection="1">
      <alignment vertical="center"/>
    </xf>
    <xf numFmtId="164" fontId="0" fillId="0" borderId="0" xfId="1" applyNumberFormat="1" applyFont="1" applyBorder="1" applyAlignment="1" applyProtection="1">
      <alignment wrapText="1"/>
    </xf>
    <xf numFmtId="164" fontId="0" fillId="0" borderId="0" xfId="1" applyNumberFormat="1" applyFont="1" applyFill="1" applyBorder="1" applyProtection="1"/>
    <xf numFmtId="165" fontId="0" fillId="0" borderId="0" xfId="2" applyNumberFormat="1" applyFont="1" applyBorder="1" applyProtection="1"/>
    <xf numFmtId="9" fontId="0" fillId="0" borderId="0" xfId="0" applyNumberFormat="1" applyBorder="1" applyProtection="1"/>
    <xf numFmtId="0" fontId="2" fillId="5" borderId="8" xfId="0" applyFont="1" applyFill="1" applyBorder="1" applyAlignment="1" applyProtection="1">
      <alignment horizontal="left"/>
    </xf>
    <xf numFmtId="0" fontId="2" fillId="5" borderId="8" xfId="0" applyFont="1" applyFill="1" applyBorder="1" applyAlignment="1" applyProtection="1">
      <alignment horizontal="center"/>
    </xf>
    <xf numFmtId="0" fontId="2" fillId="5" borderId="8" xfId="0" applyFont="1" applyFill="1" applyBorder="1" applyAlignment="1" applyProtection="1">
      <alignment horizontal="left" wrapText="1"/>
    </xf>
    <xf numFmtId="164" fontId="0" fillId="5" borderId="8" xfId="0" applyNumberFormat="1" applyFill="1" applyBorder="1" applyProtection="1"/>
    <xf numFmtId="0" fontId="0" fillId="5" borderId="8" xfId="0" applyFill="1" applyBorder="1" applyProtection="1"/>
    <xf numFmtId="165" fontId="0" fillId="5" borderId="9" xfId="2" applyNumberFormat="1" applyFont="1" applyFill="1" applyBorder="1" applyProtection="1"/>
    <xf numFmtId="164" fontId="0" fillId="0" borderId="0" xfId="1" applyNumberFormat="1" applyFont="1" applyAlignment="1" applyProtection="1">
      <alignment horizontal="center"/>
    </xf>
    <xf numFmtId="0" fontId="0" fillId="0" borderId="0" xfId="0" applyAlignment="1" applyProtection="1">
      <alignment horizontal="center"/>
    </xf>
    <xf numFmtId="0" fontId="0" fillId="0" borderId="0" xfId="0" applyAlignment="1" applyProtection="1">
      <alignment wrapText="1"/>
    </xf>
    <xf numFmtId="0" fontId="2" fillId="5" borderId="7" xfId="0" applyFont="1" applyFill="1" applyBorder="1" applyAlignment="1" applyProtection="1">
      <alignment horizontal="center"/>
    </xf>
    <xf numFmtId="43" fontId="0" fillId="0" borderId="0" xfId="1" applyFont="1" applyProtection="1"/>
    <xf numFmtId="0" fontId="0" fillId="0" borderId="0" xfId="0" applyBorder="1" applyAlignment="1" applyProtection="1">
      <alignment horizontal="center"/>
    </xf>
    <xf numFmtId="43" fontId="0" fillId="0" borderId="0" xfId="1" applyFont="1" applyAlignment="1" applyProtection="1">
      <alignment wrapText="1"/>
    </xf>
    <xf numFmtId="0" fontId="2" fillId="0" borderId="0" xfId="0" applyFont="1" applyProtection="1"/>
    <xf numFmtId="0" fontId="2" fillId="0" borderId="0" xfId="0" applyFont="1" applyAlignment="1" applyProtection="1">
      <alignment horizontal="center"/>
    </xf>
    <xf numFmtId="0" fontId="7" fillId="0" borderId="0" xfId="0" applyFont="1" applyProtection="1"/>
    <xf numFmtId="0" fontId="0" fillId="0" borderId="0" xfId="0" applyBorder="1" applyProtection="1"/>
    <xf numFmtId="0" fontId="0" fillId="0" borderId="0" xfId="0" applyFill="1" applyBorder="1" applyProtection="1"/>
    <xf numFmtId="0" fontId="0" fillId="0" borderId="0" xfId="0" applyFill="1" applyBorder="1" applyAlignment="1" applyProtection="1">
      <alignment horizontal="center"/>
    </xf>
    <xf numFmtId="9" fontId="0" fillId="0" borderId="0" xfId="0" applyNumberFormat="1" applyFill="1" applyBorder="1" applyProtection="1"/>
    <xf numFmtId="164" fontId="0" fillId="0" borderId="0" xfId="1" applyNumberFormat="1" applyFont="1" applyFill="1" applyBorder="1" applyAlignment="1" applyProtection="1">
      <alignment wrapText="1"/>
    </xf>
    <xf numFmtId="0" fontId="3" fillId="0" borderId="0" xfId="0" applyFont="1" applyBorder="1" applyAlignment="1" applyProtection="1">
      <alignment horizontal="center"/>
    </xf>
    <xf numFmtId="0" fontId="3" fillId="0" borderId="5" xfId="0" applyFont="1" applyBorder="1" applyAlignment="1" applyProtection="1">
      <alignment horizontal="center"/>
      <protection locked="0"/>
    </xf>
    <xf numFmtId="0" fontId="5" fillId="0" borderId="0" xfId="0" applyFont="1"/>
    <xf numFmtId="0" fontId="0" fillId="0" borderId="0" xfId="0" applyAlignment="1">
      <alignment vertical="center" wrapText="1"/>
    </xf>
    <xf numFmtId="0" fontId="6" fillId="0" borderId="0" xfId="0" applyFont="1"/>
    <xf numFmtId="49" fontId="6" fillId="3" borderId="16" xfId="0" applyNumberFormat="1" applyFont="1" applyFill="1" applyBorder="1" applyAlignment="1" applyProtection="1"/>
    <xf numFmtId="49" fontId="6" fillId="6" borderId="23" xfId="0" applyNumberFormat="1" applyFont="1" applyFill="1" applyBorder="1" applyAlignment="1" applyProtection="1">
      <alignment horizontal="center"/>
      <protection locked="0"/>
    </xf>
    <xf numFmtId="49" fontId="6" fillId="3" borderId="23" xfId="0" applyNumberFormat="1" applyFont="1" applyFill="1" applyBorder="1" applyAlignment="1" applyProtection="1">
      <alignment horizontal="center"/>
    </xf>
    <xf numFmtId="0" fontId="0" fillId="6" borderId="0" xfId="0" applyFill="1" applyBorder="1" applyProtection="1">
      <protection locked="0"/>
    </xf>
    <xf numFmtId="0" fontId="0" fillId="6" borderId="0" xfId="0" applyFill="1" applyBorder="1" applyAlignment="1" applyProtection="1">
      <alignment horizontal="center"/>
      <protection locked="0"/>
    </xf>
    <xf numFmtId="49" fontId="10" fillId="7" borderId="23" xfId="0" applyNumberFormat="1" applyFont="1" applyFill="1" applyBorder="1" applyAlignment="1" applyProtection="1">
      <alignment horizontal="center"/>
      <protection locked="0"/>
    </xf>
    <xf numFmtId="0" fontId="0" fillId="7" borderId="0" xfId="0" applyFill="1" applyAlignment="1" applyProtection="1">
      <alignment horizontal="center"/>
    </xf>
    <xf numFmtId="0" fontId="0" fillId="6" borderId="0" xfId="0" applyFill="1" applyProtection="1">
      <protection locked="0"/>
    </xf>
    <xf numFmtId="0" fontId="0" fillId="6" borderId="0" xfId="0" applyFill="1" applyAlignment="1" applyProtection="1">
      <alignment horizontal="center"/>
      <protection locked="0"/>
    </xf>
    <xf numFmtId="0" fontId="0" fillId="6" borderId="0" xfId="0" applyFill="1" applyAlignment="1" applyProtection="1">
      <alignment horizontal="left"/>
      <protection locked="0"/>
    </xf>
    <xf numFmtId="0" fontId="3" fillId="0" borderId="5" xfId="0" applyFont="1" applyBorder="1" applyAlignment="1" applyProtection="1">
      <alignment horizontal="center"/>
    </xf>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3" fillId="0" borderId="5" xfId="0" applyFont="1" applyFill="1" applyBorder="1" applyAlignment="1" applyProtection="1">
      <alignment horizontal="center"/>
    </xf>
    <xf numFmtId="0" fontId="2" fillId="0" borderId="0"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wrapText="1"/>
    </xf>
    <xf numFmtId="164" fontId="0" fillId="0" borderId="0" xfId="0" applyNumberFormat="1" applyFill="1" applyBorder="1" applyProtection="1"/>
    <xf numFmtId="165" fontId="0" fillId="0" borderId="0" xfId="2" applyNumberFormat="1" applyFont="1" applyFill="1" applyBorder="1" applyProtection="1"/>
    <xf numFmtId="0" fontId="0" fillId="0" borderId="0" xfId="0" applyFill="1" applyProtection="1"/>
    <xf numFmtId="164" fontId="0" fillId="0" borderId="0" xfId="1" applyNumberFormat="1" applyFont="1" applyFill="1" applyAlignment="1" applyProtection="1">
      <alignment horizontal="center"/>
    </xf>
    <xf numFmtId="0" fontId="0" fillId="0" borderId="0" xfId="0" applyFill="1" applyAlignment="1" applyProtection="1">
      <alignment horizontal="center"/>
    </xf>
    <xf numFmtId="0" fontId="0" fillId="0" borderId="0" xfId="0" applyFill="1" applyAlignment="1" applyProtection="1">
      <alignment wrapText="1"/>
    </xf>
    <xf numFmtId="43" fontId="0" fillId="6" borderId="0" xfId="1" applyFont="1" applyFill="1" applyProtection="1">
      <protection locked="0"/>
    </xf>
    <xf numFmtId="43" fontId="0" fillId="6" borderId="0" xfId="1" applyFont="1" applyFill="1" applyBorder="1" applyProtection="1">
      <protection locked="0"/>
    </xf>
    <xf numFmtId="43" fontId="0" fillId="4" borderId="22" xfId="1" applyFont="1" applyFill="1" applyBorder="1" applyProtection="1">
      <protection locked="0"/>
    </xf>
    <xf numFmtId="43" fontId="0" fillId="4" borderId="0" xfId="1" applyFont="1" applyFill="1" applyBorder="1" applyProtection="1">
      <protection locked="0"/>
    </xf>
    <xf numFmtId="43" fontId="1" fillId="0" borderId="0" xfId="1" applyFont="1" applyFill="1" applyBorder="1" applyProtection="1"/>
    <xf numFmtId="43" fontId="0" fillId="0" borderId="0" xfId="1" applyFont="1" applyBorder="1" applyProtection="1"/>
    <xf numFmtId="43" fontId="0" fillId="0" borderId="0" xfId="1" applyFont="1" applyFill="1" applyBorder="1" applyProtection="1"/>
    <xf numFmtId="43" fontId="0" fillId="0" borderId="6" xfId="1" applyFont="1" applyBorder="1" applyProtection="1"/>
    <xf numFmtId="44" fontId="0" fillId="6" borderId="0" xfId="2" applyFont="1" applyFill="1" applyBorder="1" applyProtection="1">
      <protection locked="0"/>
    </xf>
    <xf numFmtId="43" fontId="0" fillId="6" borderId="6" xfId="1" applyFont="1" applyFill="1" applyBorder="1" applyProtection="1">
      <protection locked="0"/>
    </xf>
    <xf numFmtId="49" fontId="2" fillId="0" borderId="0" xfId="0" applyNumberFormat="1" applyFont="1" applyProtection="1"/>
    <xf numFmtId="0" fontId="4" fillId="0" borderId="26" xfId="0" applyFont="1" applyBorder="1" applyAlignment="1" applyProtection="1">
      <alignment horizontal="center" vertical="center"/>
    </xf>
    <xf numFmtId="49" fontId="4" fillId="0" borderId="10" xfId="0" applyNumberFormat="1" applyFont="1" applyBorder="1" applyAlignment="1" applyProtection="1">
      <alignment horizontal="center"/>
    </xf>
    <xf numFmtId="49" fontId="4" fillId="0" borderId="11" xfId="0" applyNumberFormat="1" applyFont="1" applyBorder="1" applyAlignment="1" applyProtection="1">
      <alignment horizontal="center"/>
    </xf>
    <xf numFmtId="0" fontId="3" fillId="0" borderId="15" xfId="0" applyFont="1" applyBorder="1" applyAlignment="1" applyProtection="1">
      <alignment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wrapText="1"/>
    </xf>
    <xf numFmtId="0" fontId="0" fillId="6" borderId="0" xfId="0" applyFill="1" applyProtection="1"/>
    <xf numFmtId="10" fontId="0" fillId="0" borderId="9" xfId="3" applyNumberFormat="1" applyFont="1" applyBorder="1" applyProtection="1"/>
    <xf numFmtId="0" fontId="3" fillId="0" borderId="0" xfId="0" applyFont="1" applyAlignment="1" applyProtection="1">
      <alignment horizontal="center"/>
    </xf>
    <xf numFmtId="164" fontId="0" fillId="0" borderId="0" xfId="1" applyNumberFormat="1" applyFont="1" applyProtection="1"/>
    <xf numFmtId="0" fontId="0" fillId="6" borderId="0" xfId="0" applyFill="1" applyBorder="1" applyProtection="1"/>
    <xf numFmtId="0" fontId="6" fillId="0" borderId="15" xfId="0" applyFont="1" applyBorder="1" applyAlignment="1" applyProtection="1">
      <alignment vertical="top"/>
    </xf>
    <xf numFmtId="0" fontId="13" fillId="0" borderId="0" xfId="0" applyFont="1" applyAlignment="1">
      <alignment horizontal="center" vertical="top" wrapText="1"/>
    </xf>
    <xf numFmtId="0" fontId="13" fillId="0" borderId="0" xfId="0" applyFont="1" applyAlignment="1">
      <alignment horizontal="center" vertical="top"/>
    </xf>
    <xf numFmtId="0" fontId="0" fillId="0" borderId="0" xfId="0" applyAlignment="1">
      <alignment horizontal="left" vertical="top" wrapText="1"/>
    </xf>
    <xf numFmtId="0" fontId="2" fillId="6" borderId="5" xfId="0" applyFont="1" applyFill="1" applyBorder="1" applyAlignment="1" applyProtection="1">
      <alignment horizontal="center" vertical="center"/>
      <protection locked="0"/>
    </xf>
    <xf numFmtId="0" fontId="2" fillId="6" borderId="0" xfId="0" applyFont="1" applyFill="1" applyAlignment="1" applyProtection="1">
      <alignment horizontal="center" vertical="center"/>
      <protection locked="0"/>
    </xf>
    <xf numFmtId="0" fontId="2" fillId="6" borderId="6" xfId="0" applyFont="1" applyFill="1" applyBorder="1" applyAlignment="1" applyProtection="1">
      <alignment horizontal="center" vertical="center"/>
      <protection locked="0"/>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2" fillId="6" borderId="2"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2" fillId="2" borderId="6" xfId="0"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2" fillId="2" borderId="8"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49" fontId="6" fillId="0" borderId="20" xfId="0" applyNumberFormat="1" applyFont="1" applyBorder="1" applyAlignment="1" applyProtection="1">
      <alignment horizontal="center"/>
    </xf>
    <xf numFmtId="49" fontId="6" fillId="0" borderId="13" xfId="0" applyNumberFormat="1" applyFont="1" applyBorder="1" applyAlignment="1" applyProtection="1">
      <alignment horizontal="center"/>
    </xf>
    <xf numFmtId="49" fontId="6" fillId="0" borderId="18" xfId="0" applyNumberFormat="1" applyFont="1" applyBorder="1" applyAlignment="1" applyProtection="1">
      <alignment horizontal="center"/>
    </xf>
    <xf numFmtId="49" fontId="6" fillId="0" borderId="14" xfId="0" applyNumberFormat="1" applyFont="1" applyBorder="1" applyAlignment="1" applyProtection="1">
      <alignment horizontal="center"/>
    </xf>
    <xf numFmtId="0" fontId="9" fillId="6" borderId="2" xfId="0" applyFont="1" applyFill="1" applyBorder="1" applyAlignment="1" applyProtection="1">
      <alignment horizontal="center"/>
      <protection locked="0"/>
    </xf>
    <xf numFmtId="0" fontId="9" fillId="6" borderId="3" xfId="0" applyFont="1" applyFill="1" applyBorder="1" applyAlignment="1" applyProtection="1">
      <alignment horizontal="center"/>
      <protection locked="0"/>
    </xf>
    <xf numFmtId="0" fontId="9" fillId="6" borderId="4" xfId="0" applyFont="1" applyFill="1" applyBorder="1" applyAlignment="1" applyProtection="1">
      <alignment horizontal="center"/>
      <protection locked="0"/>
    </xf>
    <xf numFmtId="0" fontId="9" fillId="3" borderId="5" xfId="0" applyFont="1" applyFill="1" applyBorder="1" applyAlignment="1" applyProtection="1">
      <alignment horizontal="center"/>
    </xf>
    <xf numFmtId="0" fontId="9" fillId="3" borderId="0" xfId="0" applyFont="1" applyFill="1" applyBorder="1" applyAlignment="1" applyProtection="1">
      <alignment horizontal="center"/>
    </xf>
    <xf numFmtId="0" fontId="9" fillId="3" borderId="6" xfId="0" applyFont="1" applyFill="1" applyBorder="1" applyAlignment="1" applyProtection="1">
      <alignment horizontal="center"/>
    </xf>
    <xf numFmtId="49" fontId="9" fillId="3" borderId="5" xfId="0" applyNumberFormat="1" applyFont="1" applyFill="1" applyBorder="1" applyAlignment="1" applyProtection="1">
      <alignment horizontal="center"/>
    </xf>
    <xf numFmtId="49" fontId="9" fillId="3" borderId="0" xfId="0" applyNumberFormat="1" applyFont="1" applyFill="1" applyBorder="1" applyAlignment="1" applyProtection="1">
      <alignment horizontal="center"/>
    </xf>
    <xf numFmtId="49" fontId="9" fillId="3" borderId="6" xfId="0" applyNumberFormat="1" applyFont="1" applyFill="1" applyBorder="1" applyAlignment="1" applyProtection="1">
      <alignment horizontal="center"/>
    </xf>
    <xf numFmtId="0" fontId="0" fillId="6" borderId="24" xfId="0" applyFill="1" applyBorder="1" applyAlignment="1" applyProtection="1">
      <alignment horizontal="center"/>
      <protection locked="0"/>
    </xf>
    <xf numFmtId="0" fontId="0" fillId="0" borderId="0" xfId="0" applyAlignment="1" applyProtection="1">
      <alignment horizontal="left"/>
    </xf>
    <xf numFmtId="0" fontId="0" fillId="0" borderId="0" xfId="0" applyAlignment="1" applyProtection="1">
      <alignment horizontal="left" vertical="top" wrapText="1"/>
    </xf>
    <xf numFmtId="0" fontId="0" fillId="0" borderId="25" xfId="0" applyBorder="1" applyAlignment="1" applyProtection="1">
      <alignment horizontal="left"/>
    </xf>
    <xf numFmtId="0" fontId="2" fillId="2" borderId="20"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2" fillId="2" borderId="18" xfId="0" applyFont="1" applyFill="1" applyBorder="1" applyAlignment="1" applyProtection="1">
      <alignment horizontal="center" vertical="top" wrapText="1"/>
    </xf>
    <xf numFmtId="0" fontId="6" fillId="0" borderId="21" xfId="0" applyFont="1" applyBorder="1" applyAlignment="1" applyProtection="1">
      <alignment horizontal="center"/>
    </xf>
    <xf numFmtId="0" fontId="6" fillId="0" borderId="1" xfId="0" applyFont="1" applyBorder="1" applyAlignment="1" applyProtection="1">
      <alignment horizontal="center"/>
    </xf>
    <xf numFmtId="0" fontId="6" fillId="0" borderId="19" xfId="0" applyFont="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1</xdr:col>
      <xdr:colOff>875780</xdr:colOff>
      <xdr:row>2</xdr:row>
      <xdr:rowOff>76200</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0"/>
          <a:ext cx="1113905" cy="457200"/>
        </a:xfrm>
        <a:prstGeom prst="rect">
          <a:avLst/>
        </a:prstGeom>
      </xdr:spPr>
    </xdr:pic>
    <xdr:clientData/>
  </xdr:twoCellAnchor>
  <xdr:twoCellAnchor editAs="oneCell">
    <xdr:from>
      <xdr:col>1</xdr:col>
      <xdr:colOff>8591551</xdr:colOff>
      <xdr:row>0</xdr:row>
      <xdr:rowOff>47625</xdr:rowOff>
    </xdr:from>
    <xdr:to>
      <xdr:col>1</xdr:col>
      <xdr:colOff>9155329</xdr:colOff>
      <xdr:row>2</xdr:row>
      <xdr:rowOff>32385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0151" y="47625"/>
          <a:ext cx="563778" cy="365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15</xdr:row>
          <xdr:rowOff>9525</xdr:rowOff>
        </xdr:from>
        <xdr:to>
          <xdr:col>6</xdr:col>
          <xdr:colOff>9525</xdr:colOff>
          <xdr:row>19</xdr:row>
          <xdr:rowOff>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cs typeface="Calibri"/>
                </a:rPr>
                <a:t>To add rows to the sheet for more clients: 1. Move your cursor to the first column. 2. Move your cursor to the last number in the column. 3. Click the number. 4. Move the cursor over this button and click it.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26</xdr:row>
          <xdr:rowOff>9525</xdr:rowOff>
        </xdr:from>
        <xdr:to>
          <xdr:col>8</xdr:col>
          <xdr:colOff>9525</xdr:colOff>
          <xdr:row>30</xdr:row>
          <xdr:rowOff>38100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FF0000"/>
                  </a:solidFill>
                  <a:latin typeface="Calibri"/>
                  <a:cs typeface="Calibri"/>
                </a:rPr>
                <a:t>To add rows to the sheet for more clients: 1. Move your cursor to the first column. 2. Move your cursor to the last number in the column. 3. Click the number. 4. Move the cursor over this button and click it. </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647700</xdr:colOff>
          <xdr:row>22</xdr:row>
          <xdr:rowOff>95250</xdr:rowOff>
        </xdr:from>
        <xdr:to>
          <xdr:col>4</xdr:col>
          <xdr:colOff>333375</xdr:colOff>
          <xdr:row>24</xdr:row>
          <xdr:rowOff>95250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 agree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DE0B6-2735-4C62-AD6E-53785540BCC9}">
  <sheetPr codeName="Sheet2">
    <pageSetUpPr fitToPage="1"/>
  </sheetPr>
  <dimension ref="A1:B45"/>
  <sheetViews>
    <sheetView tabSelected="1" topLeftCell="B1" zoomScaleNormal="100" workbookViewId="0">
      <selection activeCell="B23" sqref="B23"/>
    </sheetView>
  </sheetViews>
  <sheetFormatPr defaultRowHeight="15" x14ac:dyDescent="0.25"/>
  <cols>
    <col min="1" max="1" width="6.42578125" style="58" customWidth="1"/>
    <col min="2" max="2" width="138.140625" style="1" customWidth="1"/>
  </cols>
  <sheetData>
    <row r="1" spans="1:2" x14ac:dyDescent="0.25">
      <c r="B1" s="1" t="s">
        <v>99</v>
      </c>
    </row>
    <row r="4" spans="1:2" ht="48.75" customHeight="1" x14ac:dyDescent="0.25">
      <c r="A4" s="94" t="s">
        <v>102</v>
      </c>
      <c r="B4" s="95"/>
    </row>
    <row r="6" spans="1:2" ht="23.25" x14ac:dyDescent="0.35">
      <c r="A6" s="59" t="s">
        <v>100</v>
      </c>
      <c r="B6" s="44"/>
    </row>
    <row r="7" spans="1:2" ht="49.5" customHeight="1" x14ac:dyDescent="0.25">
      <c r="A7" s="96" t="s">
        <v>101</v>
      </c>
      <c r="B7" s="96"/>
    </row>
    <row r="9" spans="1:2" ht="23.25" x14ac:dyDescent="0.35">
      <c r="A9" s="59" t="s">
        <v>21</v>
      </c>
      <c r="B9" s="44"/>
    </row>
    <row r="10" spans="1:2" x14ac:dyDescent="0.25">
      <c r="A10" s="58">
        <v>1</v>
      </c>
      <c r="B10" s="1" t="s">
        <v>27</v>
      </c>
    </row>
    <row r="11" spans="1:2" ht="30" x14ac:dyDescent="0.25">
      <c r="A11" s="58">
        <v>2</v>
      </c>
      <c r="B11" s="1" t="s">
        <v>125</v>
      </c>
    </row>
    <row r="12" spans="1:2" x14ac:dyDescent="0.25">
      <c r="A12" s="58">
        <v>3</v>
      </c>
      <c r="B12" s="1" t="s">
        <v>30</v>
      </c>
    </row>
    <row r="13" spans="1:2" s="2" customFormat="1" ht="45" x14ac:dyDescent="0.25">
      <c r="A13" s="58">
        <v>4</v>
      </c>
      <c r="B13" s="45" t="s">
        <v>124</v>
      </c>
    </row>
    <row r="14" spans="1:2" x14ac:dyDescent="0.25">
      <c r="A14" s="58">
        <v>5</v>
      </c>
      <c r="B14" s="1" t="s">
        <v>81</v>
      </c>
    </row>
    <row r="15" spans="1:2" x14ac:dyDescent="0.25">
      <c r="B15"/>
    </row>
    <row r="16" spans="1:2" ht="23.25" x14ac:dyDescent="0.35">
      <c r="A16" s="59" t="s">
        <v>28</v>
      </c>
      <c r="B16" s="44"/>
    </row>
    <row r="18" spans="1:2" ht="15.75" x14ac:dyDescent="0.25">
      <c r="A18" s="60" t="s">
        <v>20</v>
      </c>
      <c r="B18" s="46"/>
    </row>
    <row r="19" spans="1:2" ht="15.75" x14ac:dyDescent="0.25">
      <c r="A19" s="60" t="s">
        <v>127</v>
      </c>
      <c r="B19" s="46"/>
    </row>
    <row r="20" spans="1:2" x14ac:dyDescent="0.25">
      <c r="A20" s="58" t="s">
        <v>6</v>
      </c>
      <c r="B20" s="1" t="s">
        <v>105</v>
      </c>
    </row>
    <row r="21" spans="1:2" x14ac:dyDescent="0.25">
      <c r="A21" s="58" t="s">
        <v>7</v>
      </c>
      <c r="B21" s="1" t="s">
        <v>73</v>
      </c>
    </row>
    <row r="22" spans="1:2" x14ac:dyDescent="0.25">
      <c r="A22" s="58" t="s">
        <v>8</v>
      </c>
      <c r="B22" s="1" t="s">
        <v>74</v>
      </c>
    </row>
    <row r="23" spans="1:2" ht="48" customHeight="1" x14ac:dyDescent="0.25">
      <c r="A23" s="58" t="s">
        <v>9</v>
      </c>
      <c r="B23" s="1" t="s">
        <v>129</v>
      </c>
    </row>
    <row r="24" spans="1:2" ht="81" customHeight="1" x14ac:dyDescent="0.25">
      <c r="A24" s="58" t="s">
        <v>10</v>
      </c>
      <c r="B24" s="1" t="s">
        <v>108</v>
      </c>
    </row>
    <row r="25" spans="1:2" x14ac:dyDescent="0.25">
      <c r="A25" s="58" t="s">
        <v>11</v>
      </c>
      <c r="B25" s="1" t="s">
        <v>109</v>
      </c>
    </row>
    <row r="26" spans="1:2" x14ac:dyDescent="0.25">
      <c r="A26" s="58" t="s">
        <v>12</v>
      </c>
      <c r="B26" s="1" t="s">
        <v>110</v>
      </c>
    </row>
    <row r="28" spans="1:2" ht="15.75" x14ac:dyDescent="0.25">
      <c r="A28" s="60" t="s">
        <v>126</v>
      </c>
    </row>
    <row r="29" spans="1:2" ht="15.75" x14ac:dyDescent="0.25">
      <c r="A29" s="60" t="s">
        <v>127</v>
      </c>
    </row>
    <row r="30" spans="1:2" x14ac:dyDescent="0.25">
      <c r="A30" s="58" t="s">
        <v>6</v>
      </c>
      <c r="B30" s="1" t="s">
        <v>105</v>
      </c>
    </row>
    <row r="31" spans="1:2" x14ac:dyDescent="0.25">
      <c r="A31" s="58" t="s">
        <v>7</v>
      </c>
      <c r="B31" s="1" t="s">
        <v>71</v>
      </c>
    </row>
    <row r="32" spans="1:2" x14ac:dyDescent="0.25">
      <c r="A32" s="58" t="s">
        <v>8</v>
      </c>
      <c r="B32" s="1" t="s">
        <v>72</v>
      </c>
    </row>
    <row r="33" spans="1:2" x14ac:dyDescent="0.25">
      <c r="A33" s="58" t="s">
        <v>9</v>
      </c>
      <c r="B33" s="1" t="s">
        <v>75</v>
      </c>
    </row>
    <row r="34" spans="1:2" x14ac:dyDescent="0.25">
      <c r="A34" s="58" t="s">
        <v>10</v>
      </c>
      <c r="B34" s="1" t="s">
        <v>29</v>
      </c>
    </row>
    <row r="35" spans="1:2" x14ac:dyDescent="0.25">
      <c r="A35" s="58" t="s">
        <v>11</v>
      </c>
      <c r="B35" s="1" t="s">
        <v>54</v>
      </c>
    </row>
    <row r="36" spans="1:2" x14ac:dyDescent="0.25">
      <c r="A36" s="58" t="s">
        <v>12</v>
      </c>
      <c r="B36" s="1" t="s">
        <v>128</v>
      </c>
    </row>
    <row r="37" spans="1:2" ht="30" x14ac:dyDescent="0.25">
      <c r="A37" s="58" t="s">
        <v>13</v>
      </c>
      <c r="B37" s="1" t="s">
        <v>78</v>
      </c>
    </row>
    <row r="38" spans="1:2" ht="30" x14ac:dyDescent="0.25">
      <c r="A38" s="58" t="s">
        <v>14</v>
      </c>
      <c r="B38" s="1" t="s">
        <v>82</v>
      </c>
    </row>
    <row r="39" spans="1:2" x14ac:dyDescent="0.25">
      <c r="A39" s="58" t="s">
        <v>15</v>
      </c>
      <c r="B39" s="1" t="s">
        <v>79</v>
      </c>
    </row>
    <row r="40" spans="1:2" ht="31.5" customHeight="1" x14ac:dyDescent="0.25">
      <c r="A40" s="58" t="s">
        <v>16</v>
      </c>
      <c r="B40" s="1" t="s">
        <v>83</v>
      </c>
    </row>
    <row r="41" spans="1:2" ht="45" x14ac:dyDescent="0.25">
      <c r="A41" s="58" t="s">
        <v>19</v>
      </c>
      <c r="B41" s="1" t="s">
        <v>80</v>
      </c>
    </row>
    <row r="42" spans="1:2" ht="30" x14ac:dyDescent="0.25">
      <c r="A42" s="58" t="s">
        <v>36</v>
      </c>
      <c r="B42" s="1" t="s">
        <v>111</v>
      </c>
    </row>
    <row r="43" spans="1:2" x14ac:dyDescent="0.25">
      <c r="A43" s="58" t="s">
        <v>52</v>
      </c>
      <c r="B43" s="1" t="s">
        <v>112</v>
      </c>
    </row>
    <row r="44" spans="1:2" x14ac:dyDescent="0.25">
      <c r="A44" s="58" t="s">
        <v>53</v>
      </c>
      <c r="B44" s="1" t="s">
        <v>57</v>
      </c>
    </row>
    <row r="45" spans="1:2" x14ac:dyDescent="0.25">
      <c r="A45" s="58" t="s">
        <v>104</v>
      </c>
      <c r="B45" s="1" t="s">
        <v>77</v>
      </c>
    </row>
  </sheetData>
  <sheetProtection algorithmName="SHA-512" hashValue="pSlVzIiWTjJPMNr2ndCJJmo/H7I8u3lyFZKEHY4dBdDa1hxeURxGKVGdEMR6+PMPXb6uOnpq8+vU5gP6pO4AIw==" saltValue="Vf1KV8dfzuYnOCrKF1BBLA==" spinCount="100000" sheet="1" selectLockedCells="1" selectUnlockedCells="1"/>
  <mergeCells count="2">
    <mergeCell ref="A4:B4"/>
    <mergeCell ref="A7:B7"/>
  </mergeCells>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651A8-2020-4527-A592-778AA25ED861}">
  <sheetPr codeName="Sheet1"/>
  <dimension ref="A1:H16"/>
  <sheetViews>
    <sheetView workbookViewId="0">
      <selection activeCell="F8" sqref="F8"/>
    </sheetView>
  </sheetViews>
  <sheetFormatPr defaultColWidth="9.140625" defaultRowHeight="15" x14ac:dyDescent="0.25"/>
  <cols>
    <col min="1" max="2" width="9.140625" style="3"/>
    <col min="3" max="3" width="10.42578125" style="28" customWidth="1"/>
    <col min="4" max="4" width="18.28515625" style="3" bestFit="1" customWidth="1"/>
    <col min="5" max="5" width="23.140625" style="3" bestFit="1" customWidth="1"/>
    <col min="6" max="6" width="19.85546875" style="3" bestFit="1" customWidth="1"/>
    <col min="7" max="16384" width="9.140625" style="3"/>
  </cols>
  <sheetData>
    <row r="1" spans="1:8" x14ac:dyDescent="0.25">
      <c r="A1" s="102" t="s">
        <v>5</v>
      </c>
      <c r="B1" s="103"/>
      <c r="C1" s="103"/>
      <c r="D1" s="103"/>
      <c r="E1" s="103"/>
      <c r="F1" s="104"/>
      <c r="G1" s="34"/>
      <c r="H1" s="34"/>
    </row>
    <row r="2" spans="1:8" x14ac:dyDescent="0.25">
      <c r="A2" s="105" t="s">
        <v>26</v>
      </c>
      <c r="B2" s="106"/>
      <c r="C2" s="106"/>
      <c r="D2" s="106"/>
      <c r="E2" s="106"/>
      <c r="F2" s="107"/>
      <c r="G2" s="34"/>
      <c r="H2" s="34"/>
    </row>
    <row r="3" spans="1:8" x14ac:dyDescent="0.25">
      <c r="A3" s="97" t="s">
        <v>33</v>
      </c>
      <c r="B3" s="98"/>
      <c r="C3" s="98"/>
      <c r="D3" s="98"/>
      <c r="E3" s="98"/>
      <c r="F3" s="99"/>
      <c r="G3" s="34"/>
      <c r="H3" s="34"/>
    </row>
    <row r="4" spans="1:8" ht="15.75" thickBot="1" x14ac:dyDescent="0.3">
      <c r="A4" s="108" t="s">
        <v>122</v>
      </c>
      <c r="B4" s="109"/>
      <c r="C4" s="109"/>
      <c r="D4" s="109"/>
      <c r="E4" s="109"/>
      <c r="F4" s="110"/>
      <c r="G4" s="81"/>
      <c r="H4" s="81"/>
    </row>
    <row r="5" spans="1:8" x14ac:dyDescent="0.25">
      <c r="A5" s="82" t="s">
        <v>6</v>
      </c>
      <c r="B5" s="83" t="s">
        <v>7</v>
      </c>
      <c r="C5" s="83" t="s">
        <v>8</v>
      </c>
      <c r="D5" s="83" t="s">
        <v>9</v>
      </c>
      <c r="E5" s="83" t="s">
        <v>10</v>
      </c>
      <c r="F5" s="84" t="s">
        <v>11</v>
      </c>
      <c r="G5" s="81"/>
      <c r="H5" s="81"/>
    </row>
    <row r="6" spans="1:8" ht="60" customHeight="1" x14ac:dyDescent="0.25">
      <c r="A6" s="85" t="s">
        <v>17</v>
      </c>
      <c r="B6" s="86" t="s">
        <v>0</v>
      </c>
      <c r="C6" s="13" t="s">
        <v>31</v>
      </c>
      <c r="D6" s="13" t="s">
        <v>123</v>
      </c>
      <c r="E6" s="13" t="s">
        <v>121</v>
      </c>
      <c r="F6" s="87" t="s">
        <v>120</v>
      </c>
    </row>
    <row r="7" spans="1:8" x14ac:dyDescent="0.25">
      <c r="A7" s="43">
        <v>1</v>
      </c>
      <c r="B7" s="54">
        <v>9994444</v>
      </c>
      <c r="C7" s="55" t="s">
        <v>1</v>
      </c>
      <c r="D7" s="56" t="s">
        <v>23</v>
      </c>
      <c r="E7" s="71">
        <v>200</v>
      </c>
      <c r="F7" s="80">
        <v>100</v>
      </c>
    </row>
    <row r="8" spans="1:8" x14ac:dyDescent="0.25">
      <c r="A8" s="43">
        <v>2</v>
      </c>
      <c r="B8" s="54">
        <v>9995555</v>
      </c>
      <c r="C8" s="55" t="s">
        <v>22</v>
      </c>
      <c r="D8" s="56" t="s">
        <v>24</v>
      </c>
      <c r="E8" s="71">
        <v>150</v>
      </c>
      <c r="F8" s="80">
        <v>100</v>
      </c>
    </row>
    <row r="9" spans="1:8" x14ac:dyDescent="0.25">
      <c r="A9" s="43">
        <v>3</v>
      </c>
      <c r="B9" s="54"/>
      <c r="C9" s="55"/>
      <c r="D9" s="56"/>
      <c r="E9" s="71"/>
      <c r="F9" s="80"/>
    </row>
    <row r="10" spans="1:8" x14ac:dyDescent="0.25">
      <c r="A10" s="43">
        <v>4</v>
      </c>
      <c r="B10" s="54"/>
      <c r="C10" s="55"/>
      <c r="D10" s="56"/>
      <c r="E10" s="71"/>
      <c r="F10" s="80"/>
    </row>
    <row r="11" spans="1:8" x14ac:dyDescent="0.25">
      <c r="A11" s="43">
        <v>5</v>
      </c>
      <c r="B11" s="54"/>
      <c r="C11" s="55"/>
      <c r="D11" s="56"/>
      <c r="E11" s="71"/>
      <c r="F11" s="80"/>
    </row>
    <row r="12" spans="1:8" ht="15.75" thickBot="1" x14ac:dyDescent="0.3">
      <c r="A12" s="100" t="s">
        <v>76</v>
      </c>
      <c r="B12" s="101"/>
      <c r="C12" s="101"/>
      <c r="D12" s="101"/>
      <c r="E12" s="101"/>
      <c r="F12" s="89">
        <f>SUM(F7:F11)/SUM(E7:E11)</f>
        <v>0.5714285714285714</v>
      </c>
    </row>
    <row r="13" spans="1:8" x14ac:dyDescent="0.25">
      <c r="A13" s="90"/>
      <c r="D13" s="4"/>
      <c r="E13" s="91"/>
      <c r="F13" s="91"/>
    </row>
    <row r="14" spans="1:8" x14ac:dyDescent="0.25">
      <c r="A14" s="88"/>
      <c r="B14" s="3" t="s">
        <v>34</v>
      </c>
    </row>
    <row r="15" spans="1:8" x14ac:dyDescent="0.25">
      <c r="D15" s="36"/>
    </row>
    <row r="16" spans="1:8" x14ac:dyDescent="0.25">
      <c r="D16" s="36"/>
    </row>
  </sheetData>
  <sheetProtection password="957E" sheet="1" objects="1" scenarios="1" selectLockedCells="1"/>
  <mergeCells count="5">
    <mergeCell ref="A3:F3"/>
    <mergeCell ref="A12:E12"/>
    <mergeCell ref="A1:F1"/>
    <mergeCell ref="A2:F2"/>
    <mergeCell ref="A4:F4"/>
  </mergeCells>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AddRows">
                <anchor moveWithCells="1" sizeWithCells="1">
                  <from>
                    <xdr:col>0</xdr:col>
                    <xdr:colOff>9525</xdr:colOff>
                    <xdr:row>15</xdr:row>
                    <xdr:rowOff>9525</xdr:rowOff>
                  </from>
                  <to>
                    <xdr:col>6</xdr:col>
                    <xdr:colOff>9525</xdr:colOff>
                    <xdr:row>19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33761-E959-4824-BAD7-9FCEF27E4E1A}">
  <sheetPr codeName="Sheet3"/>
  <dimension ref="A1:V54"/>
  <sheetViews>
    <sheetView zoomScale="84" zoomScaleNormal="84" workbookViewId="0">
      <selection sqref="A1:P1"/>
    </sheetView>
  </sheetViews>
  <sheetFormatPr defaultColWidth="9.140625" defaultRowHeight="15" x14ac:dyDescent="0.25"/>
  <cols>
    <col min="1" max="1" width="6.7109375" style="28" customWidth="1"/>
    <col min="2" max="2" width="9.140625" style="3"/>
    <col min="3" max="3" width="10.140625" style="27" customWidth="1"/>
    <col min="4" max="4" width="12.42578125" style="3" customWidth="1"/>
    <col min="5" max="5" width="16.5703125" style="28" customWidth="1"/>
    <col min="6" max="6" width="12.28515625" style="3" customWidth="1"/>
    <col min="7" max="7" width="13.5703125" style="3" bestFit="1" customWidth="1"/>
    <col min="8" max="8" width="20.5703125" style="29" bestFit="1" customWidth="1"/>
    <col min="9" max="9" width="19.85546875" style="3" customWidth="1"/>
    <col min="10" max="10" width="22.5703125" style="3" bestFit="1" customWidth="1"/>
    <col min="11" max="11" width="15.140625" style="3" customWidth="1"/>
    <col min="12" max="13" width="14.5703125" style="3" customWidth="1"/>
    <col min="14" max="14" width="12.5703125" style="3" customWidth="1"/>
    <col min="15" max="15" width="10.7109375" style="3" customWidth="1"/>
    <col min="16" max="16" width="12" style="3" customWidth="1"/>
    <col min="17" max="18" width="9.140625" style="3"/>
    <col min="19" max="19" width="9.140625" style="3" hidden="1" customWidth="1"/>
    <col min="20" max="20" width="0" style="3" hidden="1" customWidth="1"/>
    <col min="21" max="16384" width="9.140625" style="3"/>
  </cols>
  <sheetData>
    <row r="1" spans="1:22" ht="18.75" x14ac:dyDescent="0.3">
      <c r="A1" s="115" t="s">
        <v>5</v>
      </c>
      <c r="B1" s="116"/>
      <c r="C1" s="116"/>
      <c r="D1" s="116"/>
      <c r="E1" s="116"/>
      <c r="F1" s="116"/>
      <c r="G1" s="116"/>
      <c r="H1" s="116"/>
      <c r="I1" s="116"/>
      <c r="J1" s="116"/>
      <c r="K1" s="116"/>
      <c r="L1" s="116"/>
      <c r="M1" s="116"/>
      <c r="N1" s="116"/>
      <c r="O1" s="116"/>
      <c r="P1" s="117"/>
      <c r="S1" s="3" t="s">
        <v>25</v>
      </c>
      <c r="T1" s="4" t="s">
        <v>39</v>
      </c>
    </row>
    <row r="2" spans="1:22" ht="18.75" x14ac:dyDescent="0.3">
      <c r="A2" s="118" t="s">
        <v>103</v>
      </c>
      <c r="B2" s="119"/>
      <c r="C2" s="119"/>
      <c r="D2" s="119"/>
      <c r="E2" s="119"/>
      <c r="F2" s="119"/>
      <c r="G2" s="119"/>
      <c r="H2" s="119"/>
      <c r="I2" s="119"/>
      <c r="J2" s="119"/>
      <c r="K2" s="119"/>
      <c r="L2" s="119"/>
      <c r="M2" s="119"/>
      <c r="N2" s="119"/>
      <c r="O2" s="119"/>
      <c r="P2" s="120"/>
      <c r="S2" s="3" t="s">
        <v>51</v>
      </c>
      <c r="T2" s="4" t="s">
        <v>40</v>
      </c>
    </row>
    <row r="3" spans="1:22" ht="19.5" thickBot="1" x14ac:dyDescent="0.35">
      <c r="A3" s="121"/>
      <c r="B3" s="122"/>
      <c r="C3" s="122"/>
      <c r="D3" s="122"/>
      <c r="E3" s="122"/>
      <c r="F3" s="122"/>
      <c r="G3" s="122"/>
      <c r="H3" s="122"/>
      <c r="I3" s="122"/>
      <c r="J3" s="122"/>
      <c r="K3" s="122"/>
      <c r="L3" s="122"/>
      <c r="M3" s="122"/>
      <c r="N3" s="122"/>
      <c r="O3" s="122"/>
      <c r="P3" s="123"/>
      <c r="T3" s="4" t="s">
        <v>38</v>
      </c>
    </row>
    <row r="4" spans="1:22" ht="16.5" thickBot="1" x14ac:dyDescent="0.3">
      <c r="A4" s="5"/>
      <c r="B4" s="6"/>
      <c r="C4" s="6"/>
      <c r="D4" s="6"/>
      <c r="E4" s="6"/>
      <c r="F4" s="6"/>
      <c r="G4" s="6"/>
      <c r="H4" s="47" t="s">
        <v>56</v>
      </c>
      <c r="I4" s="48" t="s">
        <v>70</v>
      </c>
      <c r="J4" s="49" t="s">
        <v>55</v>
      </c>
      <c r="K4" s="52" t="s">
        <v>38</v>
      </c>
      <c r="L4" s="6"/>
      <c r="M4" s="6"/>
      <c r="N4" s="6"/>
      <c r="O4" s="6"/>
      <c r="P4" s="7"/>
      <c r="T4" s="4" t="s">
        <v>41</v>
      </c>
    </row>
    <row r="5" spans="1:22" x14ac:dyDescent="0.25">
      <c r="A5" s="8" t="s">
        <v>6</v>
      </c>
      <c r="B5" s="8" t="s">
        <v>7</v>
      </c>
      <c r="C5" s="8" t="s">
        <v>8</v>
      </c>
      <c r="D5" s="8" t="s">
        <v>9</v>
      </c>
      <c r="E5" s="8" t="s">
        <v>10</v>
      </c>
      <c r="F5" s="8" t="s">
        <v>11</v>
      </c>
      <c r="G5" s="8" t="s">
        <v>12</v>
      </c>
      <c r="H5" s="8" t="s">
        <v>13</v>
      </c>
      <c r="I5" s="8" t="s">
        <v>14</v>
      </c>
      <c r="J5" s="8" t="s">
        <v>15</v>
      </c>
      <c r="K5" s="8" t="s">
        <v>16</v>
      </c>
      <c r="L5" s="8" t="s">
        <v>19</v>
      </c>
      <c r="M5" s="8" t="s">
        <v>36</v>
      </c>
      <c r="N5" s="8" t="s">
        <v>52</v>
      </c>
      <c r="O5" s="8" t="s">
        <v>53</v>
      </c>
      <c r="P5" s="9" t="s">
        <v>104</v>
      </c>
      <c r="T5" s="4" t="s">
        <v>42</v>
      </c>
    </row>
    <row r="6" spans="1:22" ht="15.75" x14ac:dyDescent="0.25">
      <c r="A6" s="93"/>
      <c r="B6" s="111" t="s">
        <v>37</v>
      </c>
      <c r="C6" s="112"/>
      <c r="D6" s="112"/>
      <c r="E6" s="112"/>
      <c r="F6" s="112"/>
      <c r="G6" s="113"/>
      <c r="H6" s="111" t="s">
        <v>119</v>
      </c>
      <c r="I6" s="112"/>
      <c r="J6" s="113"/>
      <c r="K6" s="112" t="s">
        <v>4</v>
      </c>
      <c r="L6" s="112"/>
      <c r="M6" s="112"/>
      <c r="N6" s="112"/>
      <c r="O6" s="112"/>
      <c r="P6" s="114"/>
      <c r="T6" s="4" t="s">
        <v>43</v>
      </c>
    </row>
    <row r="7" spans="1:22" s="16" customFormat="1" ht="75" x14ac:dyDescent="0.25">
      <c r="A7" s="10" t="s">
        <v>18</v>
      </c>
      <c r="B7" s="11" t="s">
        <v>0</v>
      </c>
      <c r="C7" s="12" t="s">
        <v>31</v>
      </c>
      <c r="D7" s="12" t="s">
        <v>106</v>
      </c>
      <c r="E7" s="12" t="s">
        <v>117</v>
      </c>
      <c r="F7" s="13" t="s">
        <v>115</v>
      </c>
      <c r="G7" s="14" t="s">
        <v>32</v>
      </c>
      <c r="H7" s="11" t="s">
        <v>118</v>
      </c>
      <c r="I7" s="13" t="s">
        <v>107</v>
      </c>
      <c r="J7" s="14" t="s">
        <v>116</v>
      </c>
      <c r="K7" s="12" t="s">
        <v>69</v>
      </c>
      <c r="L7" s="12" t="s">
        <v>50</v>
      </c>
      <c r="M7" s="12" t="s">
        <v>113</v>
      </c>
      <c r="N7" s="12" t="s">
        <v>35</v>
      </c>
      <c r="O7" s="12" t="s">
        <v>3</v>
      </c>
      <c r="P7" s="15" t="s">
        <v>4</v>
      </c>
      <c r="T7" s="4" t="s">
        <v>44</v>
      </c>
    </row>
    <row r="8" spans="1:22" x14ac:dyDescent="0.25">
      <c r="A8" s="43">
        <v>1</v>
      </c>
      <c r="B8" s="50">
        <v>9994444</v>
      </c>
      <c r="C8" s="51" t="s">
        <v>1</v>
      </c>
      <c r="D8" s="50">
        <v>20455566</v>
      </c>
      <c r="E8" s="51" t="s">
        <v>51</v>
      </c>
      <c r="F8" s="71">
        <v>30</v>
      </c>
      <c r="G8" s="20">
        <f>+'Utilization by POS'!$F$12</f>
        <v>0.5714285714285714</v>
      </c>
      <c r="H8" s="17">
        <f>+IF($K$4="January",1,IF($K$4="February",2,IF($K$4="March",3,IF($K$4="April",1,IF($K$4="May",2,IF($K$4="June",3,IF($K$4="July",1,IF($K$4="August",2,IF($K$4="September",3,IF($K$4="October",1,IF($K$4="November",2,IF($K$4="December",3,0))))))))))))</f>
        <v>3</v>
      </c>
      <c r="I8" s="73">
        <v>30</v>
      </c>
      <c r="J8" s="75">
        <f>+IF(E8="Monthly",0,F8*G8)</f>
        <v>17.142857142857142</v>
      </c>
      <c r="K8" s="76">
        <f t="shared" ref="K8:K20" si="0">+IF(IF(E8="Monthly",F8*G8,IF(E8="Quarterly",IF(IF(H8=1,J8*0.333,IF(H8=2,J8*0.66666,1*J8))&gt;(J8-I8),(J8-I8),IF(H8=1,J8*0.333,IF(H8=2,J8*0.66666,1*J8)))))&lt;0,0,IF(E8="Monthly",F8*G8,IF(E8="Quarterly",IF(IF(H8=1,J8*0.333,IF(H8=2,J8*0.66666,1*J8))&gt;(J8-I8),(J8-I8),IF(H8=1,J8*0.333,IF(H8=2,J8*0.66666,1*J8))))))</f>
        <v>0</v>
      </c>
      <c r="L8" s="74">
        <v>0</v>
      </c>
      <c r="M8" s="77">
        <f t="shared" ref="M8:M16" si="1">+IF(AND((K8-L8)&gt;0,K8&gt;L8),K8-L8,0)</f>
        <v>0</v>
      </c>
      <c r="N8" s="76">
        <f>+IF(L8&lt;K8,K8,L8)</f>
        <v>0</v>
      </c>
      <c r="O8" s="79">
        <v>25</v>
      </c>
      <c r="P8" s="78">
        <f>+N8*O8</f>
        <v>0</v>
      </c>
      <c r="T8" s="4" t="s">
        <v>45</v>
      </c>
    </row>
    <row r="9" spans="1:22" x14ac:dyDescent="0.25">
      <c r="A9" s="43">
        <v>2</v>
      </c>
      <c r="B9" s="50">
        <v>9994444</v>
      </c>
      <c r="C9" s="51" t="s">
        <v>1</v>
      </c>
      <c r="D9" s="50">
        <v>20055555</v>
      </c>
      <c r="E9" s="51" t="s">
        <v>51</v>
      </c>
      <c r="F9" s="71">
        <v>90</v>
      </c>
      <c r="G9" s="20">
        <f>+'Utilization by POS'!$F$12</f>
        <v>0.5714285714285714</v>
      </c>
      <c r="H9" s="17">
        <f t="shared" ref="H9:H21" si="2">+IF($K$4="January",1,IF($K$4="February",2,IF($K$4="March",3,IF($K$4="April",1,IF($K$4="May",2,IF($K$4="June",3,IF($K$4="July",1,IF($K$4="August",2,IF($K$4="September",3,IF($K$4="October",1,IF($K$4="November",2,IF($K$4="December",3,0))))))))))))</f>
        <v>3</v>
      </c>
      <c r="I9" s="74">
        <v>20</v>
      </c>
      <c r="J9" s="75">
        <f t="shared" ref="J9:J20" si="3">+IF(E9="Monthly",0,F9*G9)</f>
        <v>51.428571428571423</v>
      </c>
      <c r="K9" s="76">
        <f t="shared" si="0"/>
        <v>31.428571428571423</v>
      </c>
      <c r="L9" s="74">
        <v>0</v>
      </c>
      <c r="M9" s="77">
        <f t="shared" si="1"/>
        <v>31.428571428571423</v>
      </c>
      <c r="N9" s="76">
        <f t="shared" ref="N9:N10" si="4">+IF(L9&lt;K9,K9,L9)</f>
        <v>31.428571428571423</v>
      </c>
      <c r="O9" s="79">
        <v>25</v>
      </c>
      <c r="P9" s="78">
        <f t="shared" ref="P9:P10" si="5">+N9*O9</f>
        <v>785.71428571428555</v>
      </c>
      <c r="T9" s="4" t="s">
        <v>46</v>
      </c>
      <c r="V9" s="37"/>
    </row>
    <row r="10" spans="1:22" x14ac:dyDescent="0.25">
      <c r="A10" s="43">
        <v>3</v>
      </c>
      <c r="B10" s="50">
        <v>9996666</v>
      </c>
      <c r="C10" s="51" t="s">
        <v>58</v>
      </c>
      <c r="D10" s="50">
        <v>20055556</v>
      </c>
      <c r="E10" s="51" t="s">
        <v>51</v>
      </c>
      <c r="F10" s="71">
        <v>90</v>
      </c>
      <c r="G10" s="20">
        <f>+'Utilization by POS'!$F$12</f>
        <v>0.5714285714285714</v>
      </c>
      <c r="H10" s="17">
        <f t="shared" si="2"/>
        <v>3</v>
      </c>
      <c r="I10" s="74">
        <v>20</v>
      </c>
      <c r="J10" s="75">
        <f t="shared" si="3"/>
        <v>51.428571428571423</v>
      </c>
      <c r="K10" s="76">
        <f t="shared" si="0"/>
        <v>31.428571428571423</v>
      </c>
      <c r="L10" s="74">
        <v>5</v>
      </c>
      <c r="M10" s="77">
        <f t="shared" si="1"/>
        <v>26.428571428571423</v>
      </c>
      <c r="N10" s="76">
        <f t="shared" si="4"/>
        <v>31.428571428571423</v>
      </c>
      <c r="O10" s="79">
        <v>25</v>
      </c>
      <c r="P10" s="78">
        <f t="shared" si="5"/>
        <v>785.71428571428555</v>
      </c>
      <c r="T10" s="4" t="s">
        <v>47</v>
      </c>
    </row>
    <row r="11" spans="1:22" x14ac:dyDescent="0.25">
      <c r="A11" s="43">
        <v>4</v>
      </c>
      <c r="B11" s="50">
        <v>9997777</v>
      </c>
      <c r="C11" s="51" t="s">
        <v>59</v>
      </c>
      <c r="D11" s="50">
        <v>20055557</v>
      </c>
      <c r="E11" s="51" t="s">
        <v>51</v>
      </c>
      <c r="F11" s="72">
        <v>50</v>
      </c>
      <c r="G11" s="20">
        <f>+'Utilization by POS'!$F$12</f>
        <v>0.5714285714285714</v>
      </c>
      <c r="H11" s="17">
        <f t="shared" si="2"/>
        <v>3</v>
      </c>
      <c r="I11" s="74"/>
      <c r="J11" s="75">
        <f t="shared" si="3"/>
        <v>28.571428571428569</v>
      </c>
      <c r="K11" s="76">
        <f t="shared" si="0"/>
        <v>28.571428571428569</v>
      </c>
      <c r="L11" s="74">
        <v>50</v>
      </c>
      <c r="M11" s="77">
        <f t="shared" si="1"/>
        <v>0</v>
      </c>
      <c r="N11" s="76">
        <f t="shared" ref="N11:N13" si="6">+IF(L11&lt;K11,K11,L11)</f>
        <v>50</v>
      </c>
      <c r="O11" s="79">
        <v>25</v>
      </c>
      <c r="P11" s="78">
        <f t="shared" ref="P11:P13" si="7">+N11*O11</f>
        <v>1250</v>
      </c>
      <c r="T11" s="4" t="s">
        <v>48</v>
      </c>
    </row>
    <row r="12" spans="1:22" x14ac:dyDescent="0.25">
      <c r="A12" s="43">
        <v>5</v>
      </c>
      <c r="B12" s="50">
        <v>9998888</v>
      </c>
      <c r="C12" s="51" t="s">
        <v>60</v>
      </c>
      <c r="D12" s="50">
        <v>20055558</v>
      </c>
      <c r="E12" s="51" t="s">
        <v>51</v>
      </c>
      <c r="F12" s="72">
        <v>100</v>
      </c>
      <c r="G12" s="20">
        <f>+'Utilization by POS'!$F$12</f>
        <v>0.5714285714285714</v>
      </c>
      <c r="H12" s="17">
        <f t="shared" si="2"/>
        <v>3</v>
      </c>
      <c r="I12" s="74"/>
      <c r="J12" s="75">
        <f t="shared" si="3"/>
        <v>57.142857142857139</v>
      </c>
      <c r="K12" s="76">
        <f t="shared" si="0"/>
        <v>57.142857142857139</v>
      </c>
      <c r="L12" s="74">
        <v>13</v>
      </c>
      <c r="M12" s="77">
        <f t="shared" si="1"/>
        <v>44.142857142857139</v>
      </c>
      <c r="N12" s="76">
        <f t="shared" si="6"/>
        <v>57.142857142857139</v>
      </c>
      <c r="O12" s="79">
        <v>25</v>
      </c>
      <c r="P12" s="78">
        <f t="shared" si="7"/>
        <v>1428.5714285714284</v>
      </c>
      <c r="T12" s="4" t="s">
        <v>49</v>
      </c>
    </row>
    <row r="13" spans="1:22" x14ac:dyDescent="0.25">
      <c r="A13" s="43">
        <v>6</v>
      </c>
      <c r="B13" s="50">
        <v>9999999</v>
      </c>
      <c r="C13" s="51" t="s">
        <v>61</v>
      </c>
      <c r="D13" s="50">
        <v>20055559</v>
      </c>
      <c r="E13" s="51" t="s">
        <v>51</v>
      </c>
      <c r="F13" s="72">
        <v>120</v>
      </c>
      <c r="G13" s="20">
        <f>+'Utilization by POS'!$F$12</f>
        <v>0.5714285714285714</v>
      </c>
      <c r="H13" s="17">
        <f t="shared" si="2"/>
        <v>3</v>
      </c>
      <c r="I13" s="74">
        <v>20</v>
      </c>
      <c r="J13" s="75">
        <f t="shared" si="3"/>
        <v>68.571428571428569</v>
      </c>
      <c r="K13" s="76">
        <f t="shared" si="0"/>
        <v>48.571428571428569</v>
      </c>
      <c r="L13" s="74">
        <v>15</v>
      </c>
      <c r="M13" s="77">
        <f t="shared" si="1"/>
        <v>33.571428571428569</v>
      </c>
      <c r="N13" s="76">
        <f t="shared" si="6"/>
        <v>48.571428571428569</v>
      </c>
      <c r="O13" s="79">
        <v>25</v>
      </c>
      <c r="P13" s="78">
        <f t="shared" si="7"/>
        <v>1214.2857142857142</v>
      </c>
    </row>
    <row r="14" spans="1:22" x14ac:dyDescent="0.25">
      <c r="A14" s="43">
        <v>7</v>
      </c>
      <c r="B14" s="50">
        <v>9991111</v>
      </c>
      <c r="C14" s="51" t="s">
        <v>62</v>
      </c>
      <c r="D14" s="50">
        <v>20055560</v>
      </c>
      <c r="E14" s="51" t="s">
        <v>51</v>
      </c>
      <c r="F14" s="72">
        <v>90</v>
      </c>
      <c r="G14" s="20">
        <f>+'Utilization by POS'!$F$12</f>
        <v>0.5714285714285714</v>
      </c>
      <c r="H14" s="17">
        <f t="shared" si="2"/>
        <v>3</v>
      </c>
      <c r="I14" s="74">
        <v>20</v>
      </c>
      <c r="J14" s="75">
        <f t="shared" si="3"/>
        <v>51.428571428571423</v>
      </c>
      <c r="K14" s="76">
        <f t="shared" si="0"/>
        <v>31.428571428571423</v>
      </c>
      <c r="L14" s="74">
        <v>15</v>
      </c>
      <c r="M14" s="77">
        <f t="shared" si="1"/>
        <v>16.428571428571423</v>
      </c>
      <c r="N14" s="76">
        <f t="shared" ref="N14" si="8">+IF(L14&lt;K14,K14,L14)</f>
        <v>31.428571428571423</v>
      </c>
      <c r="O14" s="79">
        <v>25</v>
      </c>
      <c r="P14" s="78">
        <f t="shared" ref="P14" si="9">+N14*O14</f>
        <v>785.71428571428555</v>
      </c>
    </row>
    <row r="15" spans="1:22" x14ac:dyDescent="0.25">
      <c r="A15" s="43">
        <v>8</v>
      </c>
      <c r="B15" s="50">
        <v>9992222</v>
      </c>
      <c r="C15" s="51" t="s">
        <v>63</v>
      </c>
      <c r="D15" s="50">
        <v>20055561</v>
      </c>
      <c r="E15" s="51" t="s">
        <v>51</v>
      </c>
      <c r="F15" s="72">
        <v>90</v>
      </c>
      <c r="G15" s="20">
        <f>+'Utilization by POS'!$F$12</f>
        <v>0.5714285714285714</v>
      </c>
      <c r="H15" s="17">
        <f t="shared" si="2"/>
        <v>3</v>
      </c>
      <c r="I15" s="74"/>
      <c r="J15" s="75">
        <f t="shared" si="3"/>
        <v>51.428571428571423</v>
      </c>
      <c r="K15" s="76">
        <f t="shared" si="0"/>
        <v>51.428571428571423</v>
      </c>
      <c r="L15" s="74">
        <v>10</v>
      </c>
      <c r="M15" s="77">
        <f t="shared" si="1"/>
        <v>41.428571428571423</v>
      </c>
      <c r="N15" s="76">
        <f t="shared" ref="N15" si="10">+IF(L15&lt;K15,K15,L15)</f>
        <v>51.428571428571423</v>
      </c>
      <c r="O15" s="79">
        <v>25</v>
      </c>
      <c r="P15" s="78">
        <f t="shared" ref="P15" si="11">+N15*O15</f>
        <v>1285.7142857142856</v>
      </c>
    </row>
    <row r="16" spans="1:22" x14ac:dyDescent="0.25">
      <c r="A16" s="43">
        <v>9</v>
      </c>
      <c r="B16" s="50">
        <v>9993333</v>
      </c>
      <c r="C16" s="51" t="s">
        <v>64</v>
      </c>
      <c r="D16" s="50">
        <v>20055562</v>
      </c>
      <c r="E16" s="51" t="s">
        <v>51</v>
      </c>
      <c r="F16" s="72">
        <v>90</v>
      </c>
      <c r="G16" s="20">
        <f>+'Utilization by POS'!$F$12</f>
        <v>0.5714285714285714</v>
      </c>
      <c r="H16" s="17">
        <f t="shared" si="2"/>
        <v>3</v>
      </c>
      <c r="I16" s="74"/>
      <c r="J16" s="75">
        <f t="shared" si="3"/>
        <v>51.428571428571423</v>
      </c>
      <c r="K16" s="76">
        <f t="shared" si="0"/>
        <v>51.428571428571423</v>
      </c>
      <c r="L16" s="74"/>
      <c r="M16" s="77">
        <f t="shared" si="1"/>
        <v>51.428571428571423</v>
      </c>
      <c r="N16" s="76">
        <f t="shared" ref="N16" si="12">+IF(L16&lt;K16,K16,L16)</f>
        <v>51.428571428571423</v>
      </c>
      <c r="O16" s="79">
        <v>25</v>
      </c>
      <c r="P16" s="78">
        <f t="shared" ref="P16" si="13">+N16*O16</f>
        <v>1285.7142857142856</v>
      </c>
    </row>
    <row r="17" spans="1:17" x14ac:dyDescent="0.25">
      <c r="A17" s="43">
        <v>10</v>
      </c>
      <c r="B17" s="50">
        <v>8881111</v>
      </c>
      <c r="C17" s="51" t="s">
        <v>65</v>
      </c>
      <c r="D17" s="50">
        <v>20055563</v>
      </c>
      <c r="E17" s="51" t="s">
        <v>25</v>
      </c>
      <c r="F17" s="72">
        <v>30</v>
      </c>
      <c r="G17" s="20">
        <f>+'Utilization by POS'!$F$12</f>
        <v>0.5714285714285714</v>
      </c>
      <c r="H17" s="17">
        <f t="shared" si="2"/>
        <v>3</v>
      </c>
      <c r="I17" s="74"/>
      <c r="J17" s="75">
        <f t="shared" si="3"/>
        <v>0</v>
      </c>
      <c r="K17" s="76">
        <f t="shared" si="0"/>
        <v>17.142857142857142</v>
      </c>
      <c r="L17" s="74"/>
      <c r="M17" s="77">
        <f t="shared" ref="M17:M21" si="14">+IF(AND((K17-L17)&gt;0,K17&gt;L17),K17-L17,0)</f>
        <v>17.142857142857142</v>
      </c>
      <c r="N17" s="76">
        <f t="shared" ref="N17" si="15">+IF(L17&lt;K17,K17,L17)</f>
        <v>17.142857142857142</v>
      </c>
      <c r="O17" s="79">
        <v>25</v>
      </c>
      <c r="P17" s="78">
        <f t="shared" ref="P17" si="16">+N17*O17</f>
        <v>428.57142857142856</v>
      </c>
    </row>
    <row r="18" spans="1:17" x14ac:dyDescent="0.25">
      <c r="A18" s="43">
        <v>11</v>
      </c>
      <c r="B18" s="50">
        <v>8882222</v>
      </c>
      <c r="C18" s="51" t="s">
        <v>66</v>
      </c>
      <c r="D18" s="50">
        <v>20055564</v>
      </c>
      <c r="E18" s="51" t="s">
        <v>25</v>
      </c>
      <c r="F18" s="72">
        <v>50</v>
      </c>
      <c r="G18" s="20">
        <f>+'Utilization by POS'!$F$12</f>
        <v>0.5714285714285714</v>
      </c>
      <c r="H18" s="17">
        <f t="shared" si="2"/>
        <v>3</v>
      </c>
      <c r="I18" s="74"/>
      <c r="J18" s="75">
        <f t="shared" si="3"/>
        <v>0</v>
      </c>
      <c r="K18" s="76">
        <f t="shared" si="0"/>
        <v>28.571428571428569</v>
      </c>
      <c r="L18" s="74"/>
      <c r="M18" s="77">
        <f t="shared" si="14"/>
        <v>28.571428571428569</v>
      </c>
      <c r="N18" s="76">
        <f t="shared" ref="N18" si="17">+IF(L18&lt;K18,K18,L18)</f>
        <v>28.571428571428569</v>
      </c>
      <c r="O18" s="79">
        <v>25</v>
      </c>
      <c r="P18" s="78">
        <f t="shared" ref="P18" si="18">+N18*O18</f>
        <v>714.28571428571422</v>
      </c>
    </row>
    <row r="19" spans="1:17" x14ac:dyDescent="0.25">
      <c r="A19" s="43">
        <v>12</v>
      </c>
      <c r="B19" s="50">
        <v>8883333</v>
      </c>
      <c r="C19" s="51" t="s">
        <v>67</v>
      </c>
      <c r="D19" s="50">
        <v>20055565</v>
      </c>
      <c r="E19" s="51" t="s">
        <v>25</v>
      </c>
      <c r="F19" s="72">
        <v>30</v>
      </c>
      <c r="G19" s="20">
        <f>+'Utilization by POS'!$F$12</f>
        <v>0.5714285714285714</v>
      </c>
      <c r="H19" s="17">
        <f t="shared" si="2"/>
        <v>3</v>
      </c>
      <c r="I19" s="74"/>
      <c r="J19" s="75">
        <f t="shared" si="3"/>
        <v>0</v>
      </c>
      <c r="K19" s="76">
        <f t="shared" si="0"/>
        <v>17.142857142857142</v>
      </c>
      <c r="L19" s="74"/>
      <c r="M19" s="77">
        <f t="shared" si="14"/>
        <v>17.142857142857142</v>
      </c>
      <c r="N19" s="76">
        <f t="shared" ref="N19:N20" si="19">+IF(L19&lt;K19,K19,L19)</f>
        <v>17.142857142857142</v>
      </c>
      <c r="O19" s="79">
        <v>25</v>
      </c>
      <c r="P19" s="78">
        <f t="shared" ref="P19:P20" si="20">+N19*O19</f>
        <v>428.57142857142856</v>
      </c>
    </row>
    <row r="20" spans="1:17" x14ac:dyDescent="0.25">
      <c r="A20" s="43">
        <v>13</v>
      </c>
      <c r="B20" s="50">
        <v>8884444</v>
      </c>
      <c r="C20" s="51" t="s">
        <v>68</v>
      </c>
      <c r="D20" s="50">
        <v>20055566</v>
      </c>
      <c r="E20" s="51" t="s">
        <v>25</v>
      </c>
      <c r="F20" s="72">
        <v>17</v>
      </c>
      <c r="G20" s="20">
        <f>+'Utilization by POS'!$F$12</f>
        <v>0.5714285714285714</v>
      </c>
      <c r="H20" s="17">
        <f t="shared" si="2"/>
        <v>3</v>
      </c>
      <c r="I20" s="74"/>
      <c r="J20" s="75">
        <f t="shared" si="3"/>
        <v>0</v>
      </c>
      <c r="K20" s="76">
        <f t="shared" si="0"/>
        <v>9.7142857142857135</v>
      </c>
      <c r="L20" s="74"/>
      <c r="M20" s="77">
        <f t="shared" ref="M20" si="21">+IF(AND((K20-L20)&gt;0,K20&gt;L20),K20-L20,0)</f>
        <v>9.7142857142857135</v>
      </c>
      <c r="N20" s="76">
        <f t="shared" si="19"/>
        <v>9.7142857142857135</v>
      </c>
      <c r="O20" s="79">
        <v>25</v>
      </c>
      <c r="P20" s="78">
        <f t="shared" si="20"/>
        <v>242.85714285714283</v>
      </c>
    </row>
    <row r="21" spans="1:17" x14ac:dyDescent="0.25">
      <c r="A21" s="43">
        <v>14</v>
      </c>
      <c r="B21" s="50"/>
      <c r="C21" s="51"/>
      <c r="D21" s="50"/>
      <c r="E21" s="51"/>
      <c r="F21" s="72"/>
      <c r="G21" s="20">
        <f>+'Utilization by POS'!$F$12</f>
        <v>0.5714285714285714</v>
      </c>
      <c r="H21" s="17">
        <f t="shared" si="2"/>
        <v>3</v>
      </c>
      <c r="I21" s="74"/>
      <c r="J21" s="75">
        <f t="shared" ref="J21" si="22">+IF(E21="Monthly",0,F21*G21)</f>
        <v>0</v>
      </c>
      <c r="K21" s="76" t="b">
        <f t="shared" ref="K21" si="23">+IF(IF(E21="Monthly",F21*G21,IF(E21="Quarterly",IF(IF(H21=1,J21*0.333,IF(H21=2,J21*0.66666,1*J21))&gt;(J21-I21),(J21-I21),IF(H21=1,J21*0.333,IF(H21=2,J21*0.66666,1*J21)))))&lt;0,0,IF(E21="Monthly",F21*G21,IF(E21="Quarterly",IF(IF(H21=1,J21*0.333,IF(H21=2,J21*0.66666,1*J21))&gt;(J21-I21),(J21-I21),IF(H21=1,J21*0.333,IF(H21=2,J21*0.66666,1*J21))))))</f>
        <v>0</v>
      </c>
      <c r="L21" s="74"/>
      <c r="M21" s="77">
        <f t="shared" si="14"/>
        <v>0</v>
      </c>
      <c r="N21" s="76">
        <f t="shared" ref="N21" si="24">+IF(L21&lt;K21,K21,L21)</f>
        <v>0</v>
      </c>
      <c r="O21" s="79"/>
      <c r="P21" s="78">
        <f t="shared" ref="P21" si="25">+N21*O21</f>
        <v>0</v>
      </c>
    </row>
    <row r="22" spans="1:17" ht="15.75" thickBot="1" x14ac:dyDescent="0.3">
      <c r="A22" s="57" t="s">
        <v>2</v>
      </c>
      <c r="B22" s="21"/>
      <c r="C22" s="22"/>
      <c r="D22" s="21"/>
      <c r="E22" s="22"/>
      <c r="F22" s="21"/>
      <c r="G22" s="21"/>
      <c r="H22" s="23"/>
      <c r="I22" s="24"/>
      <c r="J22" s="24"/>
      <c r="K22" s="24">
        <f>SUM(K8:K21)</f>
        <v>404</v>
      </c>
      <c r="L22" s="24">
        <f>SUM(L8:L21)</f>
        <v>108</v>
      </c>
      <c r="M22" s="24">
        <f>SUM(M8:M21)</f>
        <v>317.42857142857139</v>
      </c>
      <c r="N22" s="24">
        <f>SUM(N8:N21)</f>
        <v>425.42857142857144</v>
      </c>
      <c r="O22" s="25"/>
      <c r="P22" s="26">
        <f>SUM(P8:P21)</f>
        <v>10635.714285714286</v>
      </c>
    </row>
    <row r="23" spans="1:17" x14ac:dyDescent="0.25">
      <c r="A23" s="61"/>
      <c r="B23" s="62"/>
      <c r="C23" s="63"/>
      <c r="D23" s="62"/>
      <c r="E23" s="63"/>
      <c r="F23" s="62"/>
      <c r="G23" s="62"/>
      <c r="H23" s="64"/>
      <c r="I23" s="65"/>
      <c r="J23" s="65"/>
      <c r="K23" s="65"/>
      <c r="L23" s="65"/>
      <c r="M23" s="65"/>
      <c r="N23" s="65"/>
      <c r="O23" s="38"/>
      <c r="P23" s="66"/>
      <c r="Q23" s="67"/>
    </row>
    <row r="24" spans="1:17" x14ac:dyDescent="0.25">
      <c r="A24" s="92"/>
      <c r="B24" s="3" t="s">
        <v>34</v>
      </c>
      <c r="C24" s="28"/>
      <c r="D24" s="62"/>
      <c r="E24" s="63"/>
      <c r="F24" s="62"/>
      <c r="G24" s="62"/>
      <c r="H24" s="64"/>
      <c r="I24" s="65"/>
      <c r="J24" s="65"/>
      <c r="K24" s="65"/>
      <c r="L24" s="65"/>
      <c r="M24" s="65"/>
      <c r="N24" s="65"/>
      <c r="O24" s="38"/>
      <c r="P24" s="66"/>
      <c r="Q24" s="67"/>
    </row>
    <row r="25" spans="1:17" x14ac:dyDescent="0.25">
      <c r="A25" s="53"/>
      <c r="B25" s="3" t="s">
        <v>84</v>
      </c>
      <c r="D25" s="62"/>
      <c r="E25" s="63"/>
      <c r="F25" s="62"/>
      <c r="G25" s="62"/>
      <c r="H25" s="64"/>
      <c r="I25" s="65"/>
      <c r="J25" s="65"/>
      <c r="K25" s="65"/>
      <c r="L25" s="65"/>
      <c r="M25" s="65"/>
      <c r="N25" s="65"/>
      <c r="O25" s="38"/>
      <c r="P25" s="66"/>
      <c r="Q25" s="67"/>
    </row>
    <row r="26" spans="1:17" x14ac:dyDescent="0.25">
      <c r="A26" s="61"/>
      <c r="B26" s="67"/>
      <c r="C26" s="68"/>
      <c r="D26" s="67"/>
      <c r="E26" s="69"/>
      <c r="F26" s="67"/>
      <c r="G26" s="67"/>
      <c r="H26" s="70"/>
      <c r="I26" s="67"/>
      <c r="J26" s="67"/>
      <c r="K26" s="67"/>
      <c r="L26" s="67"/>
      <c r="M26" s="67"/>
      <c r="N26" s="67"/>
      <c r="O26" s="67"/>
      <c r="P26" s="67"/>
      <c r="Q26" s="67"/>
    </row>
    <row r="27" spans="1:17" ht="15.75" thickBot="1" x14ac:dyDescent="0.3">
      <c r="A27" s="30" t="s">
        <v>2</v>
      </c>
      <c r="F27" s="31"/>
      <c r="G27" s="31"/>
    </row>
    <row r="28" spans="1:17" x14ac:dyDescent="0.25">
      <c r="A28" s="32"/>
      <c r="F28" s="31"/>
      <c r="G28" s="31"/>
      <c r="H28" s="33"/>
    </row>
    <row r="29" spans="1:17" x14ac:dyDescent="0.25">
      <c r="F29" s="31"/>
      <c r="G29" s="31"/>
      <c r="H29" s="33"/>
    </row>
    <row r="30" spans="1:17" x14ac:dyDescent="0.25">
      <c r="A30" s="3"/>
      <c r="C30" s="3"/>
      <c r="F30" s="31"/>
      <c r="G30" s="31"/>
      <c r="H30" s="33"/>
    </row>
    <row r="31" spans="1:17" x14ac:dyDescent="0.25">
      <c r="A31" s="3"/>
      <c r="C31" s="3"/>
      <c r="F31" s="31"/>
      <c r="G31" s="31"/>
      <c r="H31" s="33"/>
    </row>
    <row r="32" spans="1:17" x14ac:dyDescent="0.25">
      <c r="F32" s="31"/>
      <c r="G32" s="31"/>
      <c r="H32" s="33"/>
    </row>
    <row r="33" spans="1:13" x14ac:dyDescent="0.25">
      <c r="F33" s="31"/>
      <c r="G33" s="31"/>
      <c r="H33" s="33"/>
    </row>
    <row r="34" spans="1:13" x14ac:dyDescent="0.25">
      <c r="F34" s="31"/>
      <c r="G34" s="31"/>
    </row>
    <row r="35" spans="1:13" x14ac:dyDescent="0.25">
      <c r="B35" s="34"/>
      <c r="C35" s="35"/>
      <c r="D35" s="34"/>
      <c r="E35" s="35"/>
      <c r="I35" s="34"/>
      <c r="J35" s="34"/>
      <c r="L35" s="34"/>
      <c r="M35" s="34"/>
    </row>
    <row r="37" spans="1:13" x14ac:dyDescent="0.25">
      <c r="A37" s="4"/>
      <c r="F37" s="36"/>
      <c r="G37" s="36"/>
      <c r="H37" s="33"/>
      <c r="K37" s="37"/>
    </row>
    <row r="38" spans="1:13" x14ac:dyDescent="0.25">
      <c r="A38" s="4"/>
    </row>
    <row r="42" spans="1:13" x14ac:dyDescent="0.25">
      <c r="I42" s="37"/>
    </row>
    <row r="52" spans="1:16" x14ac:dyDescent="0.25">
      <c r="B52" s="38"/>
      <c r="C52" s="39"/>
      <c r="D52" s="38"/>
      <c r="E52" s="39"/>
      <c r="F52" s="18"/>
      <c r="G52" s="40"/>
      <c r="H52" s="41"/>
      <c r="I52" s="18"/>
      <c r="J52" s="18"/>
      <c r="K52" s="18"/>
      <c r="L52" s="18"/>
      <c r="M52" s="18"/>
      <c r="N52" s="18"/>
      <c r="O52" s="19"/>
      <c r="P52" s="19"/>
    </row>
    <row r="54" spans="1:16" x14ac:dyDescent="0.25">
      <c r="A54" s="42"/>
    </row>
  </sheetData>
  <sheetProtection password="957E" sheet="1" objects="1" scenarios="1" selectLockedCells="1"/>
  <mergeCells count="6">
    <mergeCell ref="B6:G6"/>
    <mergeCell ref="K6:P6"/>
    <mergeCell ref="A1:P1"/>
    <mergeCell ref="A2:P2"/>
    <mergeCell ref="A3:P3"/>
    <mergeCell ref="H6:J6"/>
  </mergeCells>
  <dataValidations count="2">
    <dataValidation type="list" allowBlank="1" showInputMessage="1" showErrorMessage="1" sqref="E52 E8:E21" xr:uid="{DE158748-F22B-476D-8444-9C19603D3C30}">
      <formula1>$S$1:$S$2</formula1>
    </dataValidation>
    <dataValidation type="list" allowBlank="1" showInputMessage="1" showErrorMessage="1" sqref="K4" xr:uid="{2B29115A-07C1-4C60-99AF-9AD1D518364A}">
      <formula1>$T$1:$T$12</formula1>
    </dataValidation>
  </dataValidations>
  <pageMargins left="0.7" right="0.7" top="0.75" bottom="0.75" header="0.3" footer="0.3"/>
  <pageSetup scale="6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Button 6">
              <controlPr locked="0" defaultSize="0" print="0" autoFill="0" autoPict="0" macro="[0]!AddRows">
                <anchor moveWithCells="1" sizeWithCells="1">
                  <from>
                    <xdr:col>0</xdr:col>
                    <xdr:colOff>9525</xdr:colOff>
                    <xdr:row>26</xdr:row>
                    <xdr:rowOff>9525</xdr:rowOff>
                  </from>
                  <to>
                    <xdr:col>8</xdr:col>
                    <xdr:colOff>9525</xdr:colOff>
                    <xdr:row>30</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749C-2738-40CB-AB2F-1E415D2699AA}">
  <sheetPr codeName="Sheet4"/>
  <dimension ref="A1:H29"/>
  <sheetViews>
    <sheetView workbookViewId="0">
      <selection sqref="A1:H1"/>
    </sheetView>
  </sheetViews>
  <sheetFormatPr defaultColWidth="9.140625" defaultRowHeight="15" x14ac:dyDescent="0.25"/>
  <cols>
    <col min="1" max="1" width="9.5703125" style="3" customWidth="1"/>
    <col min="2" max="2" width="9.140625" style="3"/>
    <col min="3" max="3" width="10" style="3" customWidth="1"/>
    <col min="4" max="16384" width="9.140625" style="3"/>
  </cols>
  <sheetData>
    <row r="1" spans="1:8" ht="42.75" customHeight="1" x14ac:dyDescent="0.25">
      <c r="A1" s="128" t="s">
        <v>97</v>
      </c>
      <c r="B1" s="129"/>
      <c r="C1" s="129"/>
      <c r="D1" s="129"/>
      <c r="E1" s="129"/>
      <c r="F1" s="129"/>
      <c r="G1" s="129"/>
      <c r="H1" s="130"/>
    </row>
    <row r="2" spans="1:8" ht="15.75" x14ac:dyDescent="0.25">
      <c r="A2" s="131" t="s">
        <v>96</v>
      </c>
      <c r="B2" s="132"/>
      <c r="C2" s="132"/>
      <c r="D2" s="132"/>
      <c r="E2" s="132"/>
      <c r="F2" s="132"/>
      <c r="G2" s="132"/>
      <c r="H2" s="133"/>
    </row>
    <row r="3" spans="1:8" ht="9" customHeight="1" x14ac:dyDescent="0.25">
      <c r="A3" s="35"/>
      <c r="B3" s="35"/>
      <c r="C3" s="35"/>
      <c r="D3" s="35"/>
      <c r="E3" s="35"/>
      <c r="F3" s="35"/>
      <c r="G3" s="35"/>
      <c r="H3" s="35"/>
    </row>
    <row r="4" spans="1:8" x14ac:dyDescent="0.25">
      <c r="A4" s="125" t="s">
        <v>95</v>
      </c>
      <c r="B4" s="125"/>
      <c r="C4" s="125"/>
    </row>
    <row r="5" spans="1:8" x14ac:dyDescent="0.25">
      <c r="A5" s="125" t="s">
        <v>94</v>
      </c>
      <c r="B5" s="125"/>
      <c r="C5" s="125"/>
      <c r="D5" s="124"/>
      <c r="E5" s="124"/>
      <c r="F5" s="124"/>
      <c r="G5" s="124"/>
    </row>
    <row r="6" spans="1:8" x14ac:dyDescent="0.25">
      <c r="A6" s="125" t="s">
        <v>93</v>
      </c>
      <c r="B6" s="125"/>
      <c r="C6" s="127"/>
      <c r="D6" s="124"/>
      <c r="E6" s="124"/>
      <c r="F6" s="124"/>
      <c r="G6" s="124"/>
    </row>
    <row r="7" spans="1:8" x14ac:dyDescent="0.25">
      <c r="A7" s="125" t="s">
        <v>92</v>
      </c>
      <c r="B7" s="125"/>
      <c r="C7" s="127"/>
      <c r="D7" s="124"/>
      <c r="E7" s="124"/>
      <c r="F7" s="124"/>
      <c r="G7" s="124"/>
    </row>
    <row r="9" spans="1:8" x14ac:dyDescent="0.25">
      <c r="A9" s="125" t="s">
        <v>91</v>
      </c>
      <c r="B9" s="125"/>
      <c r="C9" s="127"/>
      <c r="D9" s="124"/>
      <c r="E9" s="124"/>
      <c r="F9" s="124"/>
      <c r="G9" s="124"/>
    </row>
    <row r="10" spans="1:8" x14ac:dyDescent="0.25">
      <c r="D10" s="124"/>
      <c r="E10" s="124"/>
      <c r="F10" s="124"/>
      <c r="G10" s="124"/>
    </row>
    <row r="11" spans="1:8" x14ac:dyDescent="0.25">
      <c r="D11" s="124"/>
      <c r="E11" s="124"/>
      <c r="F11" s="124"/>
      <c r="G11" s="124"/>
    </row>
    <row r="13" spans="1:8" x14ac:dyDescent="0.25">
      <c r="A13" s="125" t="s">
        <v>90</v>
      </c>
      <c r="B13" s="125"/>
      <c r="C13" s="127"/>
      <c r="D13" s="124"/>
      <c r="E13" s="124"/>
      <c r="F13" s="124"/>
      <c r="G13" s="124"/>
    </row>
    <row r="14" spans="1:8" x14ac:dyDescent="0.25">
      <c r="D14" s="124"/>
      <c r="E14" s="124"/>
      <c r="F14" s="124"/>
      <c r="G14" s="124"/>
    </row>
    <row r="15" spans="1:8" x14ac:dyDescent="0.25">
      <c r="D15" s="124"/>
      <c r="E15" s="124"/>
      <c r="F15" s="124"/>
      <c r="G15" s="124"/>
    </row>
    <row r="17" spans="1:8" x14ac:dyDescent="0.25">
      <c r="A17" s="125" t="s">
        <v>89</v>
      </c>
      <c r="B17" s="125"/>
      <c r="C17" s="125"/>
    </row>
    <row r="18" spans="1:8" x14ac:dyDescent="0.25">
      <c r="A18" s="4"/>
      <c r="B18" s="4"/>
      <c r="C18" s="4"/>
      <c r="D18" s="3" t="s">
        <v>88</v>
      </c>
    </row>
    <row r="19" spans="1:8" x14ac:dyDescent="0.25">
      <c r="A19" s="125" t="s">
        <v>87</v>
      </c>
      <c r="B19" s="125"/>
      <c r="C19" s="125"/>
      <c r="D19" s="124"/>
      <c r="E19" s="124"/>
      <c r="F19" s="124"/>
      <c r="G19" s="124"/>
    </row>
    <row r="20" spans="1:8" x14ac:dyDescent="0.25">
      <c r="A20" s="125" t="s">
        <v>86</v>
      </c>
      <c r="B20" s="125"/>
      <c r="C20" s="127"/>
      <c r="D20" s="124"/>
      <c r="E20" s="124"/>
      <c r="F20" s="124"/>
      <c r="G20" s="124"/>
    </row>
    <row r="21" spans="1:8" x14ac:dyDescent="0.25">
      <c r="A21" s="125" t="s">
        <v>85</v>
      </c>
      <c r="B21" s="125"/>
      <c r="C21" s="127"/>
      <c r="D21" s="124"/>
      <c r="E21" s="124"/>
      <c r="F21" s="124"/>
      <c r="G21" s="124"/>
    </row>
    <row r="22" spans="1:8" x14ac:dyDescent="0.25">
      <c r="A22" s="125" t="s">
        <v>98</v>
      </c>
      <c r="B22" s="125"/>
      <c r="C22" s="127"/>
      <c r="D22" s="124"/>
      <c r="E22" s="124"/>
      <c r="F22" s="124"/>
      <c r="G22" s="124"/>
    </row>
    <row r="23" spans="1:8" x14ac:dyDescent="0.25">
      <c r="A23" s="4"/>
      <c r="B23" s="4"/>
      <c r="C23" s="4"/>
      <c r="D23" s="28"/>
      <c r="E23" s="28"/>
      <c r="F23" s="28"/>
      <c r="G23" s="28"/>
    </row>
    <row r="24" spans="1:8" x14ac:dyDescent="0.25">
      <c r="A24" s="4"/>
      <c r="B24" s="4"/>
      <c r="C24" s="4"/>
      <c r="D24" s="28"/>
      <c r="E24" s="28"/>
      <c r="F24" s="28"/>
      <c r="G24" s="28"/>
    </row>
    <row r="26" spans="1:8" x14ac:dyDescent="0.25">
      <c r="A26" s="126" t="s">
        <v>114</v>
      </c>
      <c r="B26" s="126"/>
      <c r="C26" s="126"/>
      <c r="D26" s="126"/>
      <c r="E26" s="126"/>
      <c r="F26" s="126"/>
      <c r="G26" s="126"/>
      <c r="H26" s="126"/>
    </row>
    <row r="27" spans="1:8" x14ac:dyDescent="0.25">
      <c r="A27" s="126"/>
      <c r="B27" s="126"/>
      <c r="C27" s="126"/>
      <c r="D27" s="126"/>
      <c r="E27" s="126"/>
      <c r="F27" s="126"/>
      <c r="G27" s="126"/>
      <c r="H27" s="126"/>
    </row>
    <row r="28" spans="1:8" x14ac:dyDescent="0.25">
      <c r="A28" s="126"/>
      <c r="B28" s="126"/>
      <c r="C28" s="126"/>
      <c r="D28" s="126"/>
      <c r="E28" s="126"/>
      <c r="F28" s="126"/>
      <c r="G28" s="126"/>
      <c r="H28" s="126"/>
    </row>
    <row r="29" spans="1:8" ht="91.5" customHeight="1" x14ac:dyDescent="0.25">
      <c r="A29" s="126"/>
      <c r="B29" s="126"/>
      <c r="C29" s="126"/>
      <c r="D29" s="126"/>
      <c r="E29" s="126"/>
      <c r="F29" s="126"/>
      <c r="G29" s="126"/>
      <c r="H29" s="126"/>
    </row>
  </sheetData>
  <sheetProtection password="957E" sheet="1" objects="1" scenarios="1"/>
  <mergeCells count="27">
    <mergeCell ref="A1:H1"/>
    <mergeCell ref="A2:H2"/>
    <mergeCell ref="A4:C4"/>
    <mergeCell ref="A5:C5"/>
    <mergeCell ref="D5:G5"/>
    <mergeCell ref="A6:C6"/>
    <mergeCell ref="D6:G6"/>
    <mergeCell ref="A7:C7"/>
    <mergeCell ref="D7:G7"/>
    <mergeCell ref="A9:C9"/>
    <mergeCell ref="D9:G9"/>
    <mergeCell ref="D10:G10"/>
    <mergeCell ref="D11:G11"/>
    <mergeCell ref="A13:C13"/>
    <mergeCell ref="D13:G13"/>
    <mergeCell ref="D14:G14"/>
    <mergeCell ref="D15:G15"/>
    <mergeCell ref="A17:C17"/>
    <mergeCell ref="A19:C19"/>
    <mergeCell ref="D19:G19"/>
    <mergeCell ref="A26:H29"/>
    <mergeCell ref="A20:C20"/>
    <mergeCell ref="D20:G20"/>
    <mergeCell ref="A21:C21"/>
    <mergeCell ref="D21:G21"/>
    <mergeCell ref="A22:C22"/>
    <mergeCell ref="D22:G2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2</xdr:col>
                    <xdr:colOff>647700</xdr:colOff>
                    <xdr:row>22</xdr:row>
                    <xdr:rowOff>95250</xdr:rowOff>
                  </from>
                  <to>
                    <xdr:col>4</xdr:col>
                    <xdr:colOff>333375</xdr:colOff>
                    <xdr:row>24</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Utilization by POS</vt:lpstr>
      <vt:lpstr>Calculator</vt:lpstr>
      <vt:lpstr>Vendor Summary &amp; Certificate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Rath</dc:creator>
  <cp:lastModifiedBy>Kevin Rath</cp:lastModifiedBy>
  <cp:lastPrinted>2020-03-20T16:39:36Z</cp:lastPrinted>
  <dcterms:created xsi:type="dcterms:W3CDTF">2020-03-17T17:57:18Z</dcterms:created>
  <dcterms:modified xsi:type="dcterms:W3CDTF">2020-05-07T18:30:00Z</dcterms:modified>
</cp:coreProperties>
</file>